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80" windowHeight="3345" activeTab="2"/>
  </bookViews>
  <sheets>
    <sheet name="Expense Planning" sheetId="1" r:id="rId1"/>
    <sheet name="Retirement Planning" sheetId="2" r:id="rId2"/>
    <sheet name="TVM Calculator" sheetId="3" r:id="rId3"/>
  </sheets>
  <externalReferences>
    <externalReference r:id="rId6"/>
    <externalReference r:id="rId7"/>
  </externalReferences>
  <definedNames>
    <definedName name="__123Graph_A" hidden="1">'[1]Funds'!#REF!</definedName>
    <definedName name="__123Graph_B" hidden="1">'[1]Funds'!#REF!</definedName>
    <definedName name="__123Graph_C" hidden="1">'[1]Funds'!#REF!</definedName>
    <definedName name="__123Graph_D" hidden="1">'[1]Funds'!#REF!</definedName>
    <definedName name="__123Graph_E" hidden="1">'[1]Funds'!#REF!</definedName>
    <definedName name="__123Graph_F" hidden="1">'[1]Funds'!#REF!</definedName>
  </definedNames>
  <calcPr fullCalcOnLoad="1"/>
</workbook>
</file>

<file path=xl/sharedStrings.xml><?xml version="1.0" encoding="utf-8"?>
<sst xmlns="http://schemas.openxmlformats.org/spreadsheetml/2006/main" count="82" uniqueCount="76">
  <si>
    <t>Assumed Rate of Inflation</t>
  </si>
  <si>
    <t>Assumed Rate of Earnings on Investments</t>
  </si>
  <si>
    <t>bank acct</t>
  </si>
  <si>
    <t>salary</t>
  </si>
  <si>
    <t>1/1</t>
  </si>
  <si>
    <t>contribution</t>
  </si>
  <si>
    <t>age</t>
  </si>
  <si>
    <t>Jan 1st</t>
  </si>
  <si>
    <t>drawdown</t>
  </si>
  <si>
    <t>Dec 31st</t>
  </si>
  <si>
    <t>MK inc</t>
  </si>
  <si>
    <t>DK inc</t>
  </si>
  <si>
    <t>living exp</t>
  </si>
  <si>
    <t>Beg Balance</t>
  </si>
  <si>
    <t>goal</t>
  </si>
  <si>
    <t>End Balance</t>
  </si>
  <si>
    <t>Income</t>
  </si>
  <si>
    <t>20-year loan @ 5.75</t>
  </si>
  <si>
    <t>monthly payment</t>
  </si>
  <si>
    <t>annual payment</t>
  </si>
  <si>
    <t>Remaining Amt</t>
  </si>
  <si>
    <t>Increase Over</t>
  </si>
  <si>
    <t>Needed to</t>
  </si>
  <si>
    <t>2007 Income</t>
  </si>
  <si>
    <t>Make Payment</t>
  </si>
  <si>
    <t>current income</t>
  </si>
  <si>
    <t>Pay all increases</t>
  </si>
  <si>
    <t>over 2007 income,</t>
  </si>
  <si>
    <t xml:space="preserve">mortgage paid off </t>
  </si>
  <si>
    <t>income at 39</t>
  </si>
  <si>
    <t>before kids leave college</t>
  </si>
  <si>
    <t>Expected Inflation</t>
  </si>
  <si>
    <t>TOTAL Income</t>
  </si>
  <si>
    <t>Auto Fuel</t>
  </si>
  <si>
    <t>Auto Ins</t>
  </si>
  <si>
    <t>Auto Registration</t>
  </si>
  <si>
    <t>Auto Service</t>
  </si>
  <si>
    <t>Travel</t>
  </si>
  <si>
    <t>Charges &amp; Fines</t>
  </si>
  <si>
    <t>Charity</t>
  </si>
  <si>
    <t>Clothing</t>
  </si>
  <si>
    <t>Doggie Expenses</t>
  </si>
  <si>
    <t>Gifts Given</t>
  </si>
  <si>
    <t>Going Out</t>
  </si>
  <si>
    <t>Groceries</t>
  </si>
  <si>
    <t>HOA</t>
  </si>
  <si>
    <t>Household Supplies</t>
  </si>
  <si>
    <t>Insurance: Life, Prop &amp; STD</t>
  </si>
  <si>
    <t>Medical</t>
  </si>
  <si>
    <t>Cable, DSL</t>
  </si>
  <si>
    <t>Water &amp; Sewer</t>
  </si>
  <si>
    <t>Gas &amp; Electric</t>
  </si>
  <si>
    <t>Telephone</t>
  </si>
  <si>
    <t>Car Savings</t>
  </si>
  <si>
    <t>TOTAL Expense</t>
  </si>
  <si>
    <t>Over/(Under) Budget</t>
  </si>
  <si>
    <t>Estimated Income</t>
  </si>
  <si>
    <t>Estimated Expenses</t>
  </si>
  <si>
    <t>less: taxes withheld</t>
  </si>
  <si>
    <t>less: retirement savings</t>
  </si>
  <si>
    <t>Running Total</t>
  </si>
  <si>
    <t>Wages - Spouse 1</t>
  </si>
  <si>
    <t>Wages - Spouse 2</t>
  </si>
  <si>
    <t>Kid Expenses &amp; Daycare</t>
  </si>
  <si>
    <t>Spouse 1 - Cash</t>
  </si>
  <si>
    <t>Spouse 2 - Cash</t>
  </si>
  <si>
    <t>Mortgage / Rent</t>
  </si>
  <si>
    <t>Loan Payments</t>
  </si>
  <si>
    <t>Year</t>
  </si>
  <si>
    <t>Simple Calculator</t>
  </si>
  <si>
    <t>total contributions</t>
  </si>
  <si>
    <t>Certified Public Accountant</t>
  </si>
  <si>
    <t>CPA</t>
  </si>
  <si>
    <t>Michele Knight</t>
  </si>
  <si>
    <t>Suze Orman</t>
  </si>
  <si>
    <t>CNBC, Saturday 8pm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</si>
</sst>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name val="Helv"/>
      <family val="0"/>
    </font>
    <font>
      <sz val="10"/>
      <name val="Helv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164" fontId="2" fillId="0" borderId="0" xfId="42" applyNumberFormat="1" applyAlignment="1">
      <alignment/>
    </xf>
    <xf numFmtId="0" fontId="2" fillId="0" borderId="0" xfId="42" applyNumberFormat="1" applyFont="1" applyAlignment="1">
      <alignment horizontal="left"/>
    </xf>
    <xf numFmtId="164" fontId="2" fillId="0" borderId="0" xfId="42" applyNumberFormat="1" applyFont="1" applyAlignment="1">
      <alignment/>
    </xf>
    <xf numFmtId="9" fontId="2" fillId="0" borderId="0" xfId="61" applyAlignment="1">
      <alignment/>
    </xf>
    <xf numFmtId="10" fontId="2" fillId="0" borderId="0" xfId="61" applyNumberFormat="1" applyAlignment="1">
      <alignment/>
    </xf>
    <xf numFmtId="164" fontId="2" fillId="0" borderId="0" xfId="42" applyNumberFormat="1" applyFont="1" applyAlignment="1">
      <alignment horizontal="center"/>
    </xf>
    <xf numFmtId="164" fontId="2" fillId="0" borderId="0" xfId="42" applyNumberFormat="1" applyAlignment="1">
      <alignment horizontal="center"/>
    </xf>
    <xf numFmtId="9" fontId="2" fillId="0" borderId="0" xfId="61" applyAlignment="1">
      <alignment horizontal="center"/>
    </xf>
    <xf numFmtId="12" fontId="2" fillId="0" borderId="0" xfId="42" applyNumberFormat="1" applyFont="1" applyAlignment="1" quotePrefix="1">
      <alignment horizontal="center"/>
    </xf>
    <xf numFmtId="9" fontId="2" fillId="0" borderId="0" xfId="61" applyFont="1" applyAlignment="1">
      <alignment horizontal="center"/>
    </xf>
    <xf numFmtId="13" fontId="2" fillId="0" borderId="0" xfId="42" applyNumberFormat="1" applyFont="1" applyAlignment="1">
      <alignment horizontal="center"/>
    </xf>
    <xf numFmtId="16" fontId="4" fillId="0" borderId="0" xfId="58" applyNumberFormat="1" applyFont="1" applyAlignment="1">
      <alignment horizontal="center"/>
      <protection/>
    </xf>
    <xf numFmtId="0" fontId="2" fillId="0" borderId="0" xfId="61" applyNumberFormat="1" applyAlignment="1">
      <alignment horizontal="center"/>
    </xf>
    <xf numFmtId="164" fontId="2" fillId="0" borderId="0" xfId="42" applyNumberFormat="1" applyFill="1" applyAlignment="1">
      <alignment/>
    </xf>
    <xf numFmtId="0" fontId="2" fillId="0" borderId="0" xfId="42" applyNumberFormat="1" applyAlignment="1">
      <alignment horizontal="center"/>
    </xf>
    <xf numFmtId="164" fontId="2" fillId="33" borderId="0" xfId="42" applyNumberFormat="1" applyFill="1" applyAlignment="1">
      <alignment/>
    </xf>
    <xf numFmtId="164" fontId="2" fillId="34" borderId="0" xfId="42" applyNumberForma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" fontId="5" fillId="0" borderId="0" xfId="44" applyNumberFormat="1" applyFont="1" applyAlignment="1">
      <alignment horizontal="center"/>
    </xf>
    <xf numFmtId="165" fontId="5" fillId="0" borderId="0" xfId="45" applyNumberFormat="1" applyFont="1" applyAlignment="1">
      <alignment/>
    </xf>
    <xf numFmtId="165" fontId="5" fillId="0" borderId="10" xfId="45" applyNumberFormat="1" applyFont="1" applyBorder="1" applyAlignment="1">
      <alignment/>
    </xf>
    <xf numFmtId="9" fontId="5" fillId="0" borderId="0" xfId="61" applyFont="1" applyAlignment="1">
      <alignment/>
    </xf>
    <xf numFmtId="165" fontId="5" fillId="0" borderId="0" xfId="0" applyNumberFormat="1" applyFont="1" applyAlignment="1">
      <alignment/>
    </xf>
    <xf numFmtId="0" fontId="4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9" fontId="43" fillId="0" borderId="0" xfId="61" applyFont="1" applyAlignment="1">
      <alignment/>
    </xf>
    <xf numFmtId="9" fontId="5" fillId="0" borderId="0" xfId="61" applyFont="1" applyAlignment="1">
      <alignment horizontal="center"/>
    </xf>
    <xf numFmtId="164" fontId="5" fillId="0" borderId="0" xfId="42" applyNumberFormat="1" applyFont="1" applyAlignment="1">
      <alignment/>
    </xf>
    <xf numFmtId="164" fontId="5" fillId="0" borderId="0" xfId="42" applyNumberFormat="1" applyFont="1" applyFill="1" applyAlignment="1">
      <alignment/>
    </xf>
    <xf numFmtId="164" fontId="2" fillId="0" borderId="0" xfId="42" applyNumberFormat="1" applyAlignment="1">
      <alignment horizontal="center"/>
    </xf>
    <xf numFmtId="164" fontId="5" fillId="0" borderId="0" xfId="42" applyNumberFormat="1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Financial Data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nance%20and%20Planning\INVES-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nance%20and%20Planning\Michele's%20Investmen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Funds"/>
      <sheetName val="Quarterly"/>
      <sheetName val="Yearly"/>
      <sheetName val="Miche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delity Tracking"/>
      <sheetName val="Inflation &amp; Drawdown_MP"/>
      <sheetName val="Inflation &amp; Drawdown_joint%"/>
      <sheetName val="Inflation &amp; Drawdown_DK"/>
      <sheetName val="Inflation &amp; Drawdown_joint$"/>
      <sheetName val="2004 Fidelity Realignment"/>
      <sheetName val="Inflation &amp; Drawdown_old"/>
      <sheetName val="Sheet2"/>
      <sheetName val="Sheet3"/>
    </sheetNames>
    <sheetDataSet>
      <sheetData sheetId="1">
        <row r="4">
          <cell r="G4">
            <v>0.03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zoomScalePageLayoutView="0" workbookViewId="0" topLeftCell="A17">
      <selection activeCell="B39" sqref="B39"/>
    </sheetView>
  </sheetViews>
  <sheetFormatPr defaultColWidth="9.140625" defaultRowHeight="15"/>
  <cols>
    <col min="1" max="1" width="24.140625" style="26" customWidth="1"/>
    <col min="2" max="3" width="10.7109375" style="26" customWidth="1"/>
    <col min="4" max="35" width="11.00390625" style="26" customWidth="1"/>
  </cols>
  <sheetData>
    <row r="1" spans="1:35" ht="15">
      <c r="A1" s="18" t="s">
        <v>31</v>
      </c>
      <c r="B1" s="24">
        <v>0.03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</row>
    <row r="2" spans="1:35" ht="7.5" customHeight="1">
      <c r="A2" s="18"/>
      <c r="B2" s="19"/>
      <c r="C2" s="19"/>
      <c r="D2" s="19"/>
      <c r="E2" s="19"/>
      <c r="F2" s="19"/>
      <c r="G2" s="19"/>
      <c r="H2" s="19"/>
      <c r="I2" s="20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8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</row>
    <row r="3" spans="1:35" ht="15">
      <c r="A3" s="21" t="s">
        <v>56</v>
      </c>
      <c r="B3" s="21">
        <v>2011</v>
      </c>
      <c r="C3" s="21">
        <f aca="true" t="shared" si="0" ref="C3:AI3">B3+1</f>
        <v>2012</v>
      </c>
      <c r="D3" s="21">
        <f t="shared" si="0"/>
        <v>2013</v>
      </c>
      <c r="E3" s="21">
        <f t="shared" si="0"/>
        <v>2014</v>
      </c>
      <c r="F3" s="21">
        <f t="shared" si="0"/>
        <v>2015</v>
      </c>
      <c r="G3" s="21">
        <f t="shared" si="0"/>
        <v>2016</v>
      </c>
      <c r="H3" s="21">
        <f t="shared" si="0"/>
        <v>2017</v>
      </c>
      <c r="I3" s="21">
        <f t="shared" si="0"/>
        <v>2018</v>
      </c>
      <c r="J3" s="21">
        <f t="shared" si="0"/>
        <v>2019</v>
      </c>
      <c r="K3" s="21">
        <f t="shared" si="0"/>
        <v>2020</v>
      </c>
      <c r="L3" s="21">
        <f t="shared" si="0"/>
        <v>2021</v>
      </c>
      <c r="M3" s="21">
        <f t="shared" si="0"/>
        <v>2022</v>
      </c>
      <c r="N3" s="21">
        <f t="shared" si="0"/>
        <v>2023</v>
      </c>
      <c r="O3" s="21">
        <f t="shared" si="0"/>
        <v>2024</v>
      </c>
      <c r="P3" s="21">
        <f t="shared" si="0"/>
        <v>2025</v>
      </c>
      <c r="Q3" s="21">
        <f t="shared" si="0"/>
        <v>2026</v>
      </c>
      <c r="R3" s="21">
        <f t="shared" si="0"/>
        <v>2027</v>
      </c>
      <c r="S3" s="21">
        <f t="shared" si="0"/>
        <v>2028</v>
      </c>
      <c r="T3" s="21">
        <f t="shared" si="0"/>
        <v>2029</v>
      </c>
      <c r="U3" s="21">
        <f t="shared" si="0"/>
        <v>2030</v>
      </c>
      <c r="V3" s="21">
        <f t="shared" si="0"/>
        <v>2031</v>
      </c>
      <c r="W3" s="21">
        <f t="shared" si="0"/>
        <v>2032</v>
      </c>
      <c r="X3" s="21">
        <f t="shared" si="0"/>
        <v>2033</v>
      </c>
      <c r="Y3" s="21">
        <f t="shared" si="0"/>
        <v>2034</v>
      </c>
      <c r="Z3" s="21">
        <f t="shared" si="0"/>
        <v>2035</v>
      </c>
      <c r="AA3" s="21">
        <f t="shared" si="0"/>
        <v>2036</v>
      </c>
      <c r="AB3" s="21">
        <f t="shared" si="0"/>
        <v>2037</v>
      </c>
      <c r="AC3" s="21">
        <f t="shared" si="0"/>
        <v>2038</v>
      </c>
      <c r="AD3" s="21">
        <f t="shared" si="0"/>
        <v>2039</v>
      </c>
      <c r="AE3" s="21">
        <f t="shared" si="0"/>
        <v>2040</v>
      </c>
      <c r="AF3" s="21">
        <f t="shared" si="0"/>
        <v>2041</v>
      </c>
      <c r="AG3" s="21">
        <f t="shared" si="0"/>
        <v>2042</v>
      </c>
      <c r="AH3" s="21">
        <f t="shared" si="0"/>
        <v>2043</v>
      </c>
      <c r="AI3" s="21">
        <f t="shared" si="0"/>
        <v>2044</v>
      </c>
    </row>
    <row r="4" spans="1:35" ht="15">
      <c r="A4" s="18" t="s">
        <v>61</v>
      </c>
      <c r="B4" s="22">
        <v>50000</v>
      </c>
      <c r="C4" s="22">
        <v>60000</v>
      </c>
      <c r="D4" s="22">
        <v>75000</v>
      </c>
      <c r="E4" s="22">
        <v>100000</v>
      </c>
      <c r="F4" s="22">
        <f aca="true" t="shared" si="1" ref="F4:AF4">E4*(1+$B$1)</f>
        <v>103000</v>
      </c>
      <c r="G4" s="22">
        <f t="shared" si="1"/>
        <v>106090</v>
      </c>
      <c r="H4" s="22">
        <f t="shared" si="1"/>
        <v>109272.7</v>
      </c>
      <c r="I4" s="22">
        <f t="shared" si="1"/>
        <v>112550.881</v>
      </c>
      <c r="J4" s="22">
        <f t="shared" si="1"/>
        <v>115927.40742999999</v>
      </c>
      <c r="K4" s="22">
        <f t="shared" si="1"/>
        <v>119405.2296529</v>
      </c>
      <c r="L4" s="22">
        <f t="shared" si="1"/>
        <v>122987.386542487</v>
      </c>
      <c r="M4" s="22">
        <f t="shared" si="1"/>
        <v>126677.00813876161</v>
      </c>
      <c r="N4" s="22">
        <f t="shared" si="1"/>
        <v>130477.31838292447</v>
      </c>
      <c r="O4" s="22">
        <f t="shared" si="1"/>
        <v>134391.6379344122</v>
      </c>
      <c r="P4" s="22">
        <f t="shared" si="1"/>
        <v>138423.38707244457</v>
      </c>
      <c r="Q4" s="22">
        <f t="shared" si="1"/>
        <v>142576.08868461792</v>
      </c>
      <c r="R4" s="22">
        <f t="shared" si="1"/>
        <v>146853.37134515645</v>
      </c>
      <c r="S4" s="22">
        <f t="shared" si="1"/>
        <v>151258.97248551116</v>
      </c>
      <c r="T4" s="22">
        <f t="shared" si="1"/>
        <v>155796.74166007648</v>
      </c>
      <c r="U4" s="22">
        <f t="shared" si="1"/>
        <v>160470.6439098788</v>
      </c>
      <c r="V4" s="22">
        <f t="shared" si="1"/>
        <v>165284.76322717516</v>
      </c>
      <c r="W4" s="22">
        <f t="shared" si="1"/>
        <v>170243.30612399042</v>
      </c>
      <c r="X4" s="22">
        <f t="shared" si="1"/>
        <v>175350.60530771012</v>
      </c>
      <c r="Y4" s="22">
        <f t="shared" si="1"/>
        <v>180611.12346694144</v>
      </c>
      <c r="Z4" s="22">
        <f t="shared" si="1"/>
        <v>186029.4571709497</v>
      </c>
      <c r="AA4" s="22">
        <f t="shared" si="1"/>
        <v>191610.3408860782</v>
      </c>
      <c r="AB4" s="22">
        <f t="shared" si="1"/>
        <v>197358.65111266053</v>
      </c>
      <c r="AC4" s="22">
        <f t="shared" si="1"/>
        <v>203279.41064604034</v>
      </c>
      <c r="AD4" s="22">
        <f t="shared" si="1"/>
        <v>209377.79296542157</v>
      </c>
      <c r="AE4" s="22">
        <f t="shared" si="1"/>
        <v>215659.12675438423</v>
      </c>
      <c r="AF4" s="22">
        <f t="shared" si="1"/>
        <v>222128.90055701576</v>
      </c>
      <c r="AG4" s="22">
        <f>AF4*(1+$B$1)</f>
        <v>228792.76757372625</v>
      </c>
      <c r="AH4" s="22">
        <f>AG4*(1+$B$1)</f>
        <v>235656.55060093803</v>
      </c>
      <c r="AI4" s="22">
        <f>AH4*(1+$B$1)</f>
        <v>242726.2471189662</v>
      </c>
    </row>
    <row r="5" spans="1:35" ht="15">
      <c r="A5" s="18" t="s">
        <v>58</v>
      </c>
      <c r="B5" s="22">
        <f aca="true" t="shared" si="2" ref="B5:G5">-B4*0.16</f>
        <v>-8000</v>
      </c>
      <c r="C5" s="22">
        <f t="shared" si="2"/>
        <v>-9600</v>
      </c>
      <c r="D5" s="22">
        <f t="shared" si="2"/>
        <v>-12000</v>
      </c>
      <c r="E5" s="22">
        <f t="shared" si="2"/>
        <v>-16000</v>
      </c>
      <c r="F5" s="22">
        <f t="shared" si="2"/>
        <v>-16480</v>
      </c>
      <c r="G5" s="22">
        <f t="shared" si="2"/>
        <v>-16974.4</v>
      </c>
      <c r="H5" s="22">
        <f aca="true" t="shared" si="3" ref="H5:AI5">-H4*0.16</f>
        <v>-17483.632</v>
      </c>
      <c r="I5" s="22">
        <f t="shared" si="3"/>
        <v>-18008.14096</v>
      </c>
      <c r="J5" s="22">
        <f t="shared" si="3"/>
        <v>-18548.3851888</v>
      </c>
      <c r="K5" s="22">
        <f t="shared" si="3"/>
        <v>-19104.836744464</v>
      </c>
      <c r="L5" s="22">
        <f t="shared" si="3"/>
        <v>-19677.98184679792</v>
      </c>
      <c r="M5" s="22">
        <f t="shared" si="3"/>
        <v>-20268.321302201857</v>
      </c>
      <c r="N5" s="22">
        <f t="shared" si="3"/>
        <v>-20876.370941267916</v>
      </c>
      <c r="O5" s="22">
        <f t="shared" si="3"/>
        <v>-21502.66206950595</v>
      </c>
      <c r="P5" s="22">
        <f t="shared" si="3"/>
        <v>-22147.741931591132</v>
      </c>
      <c r="Q5" s="22">
        <f t="shared" si="3"/>
        <v>-22812.174189538866</v>
      </c>
      <c r="R5" s="22">
        <f t="shared" si="3"/>
        <v>-23496.539415225034</v>
      </c>
      <c r="S5" s="22">
        <f t="shared" si="3"/>
        <v>-24201.435597681786</v>
      </c>
      <c r="T5" s="22">
        <f t="shared" si="3"/>
        <v>-24927.478665612238</v>
      </c>
      <c r="U5" s="22">
        <f t="shared" si="3"/>
        <v>-25675.303025580608</v>
      </c>
      <c r="V5" s="22">
        <f t="shared" si="3"/>
        <v>-26445.56211634803</v>
      </c>
      <c r="W5" s="22">
        <f t="shared" si="3"/>
        <v>-27238.928979838467</v>
      </c>
      <c r="X5" s="22">
        <f t="shared" si="3"/>
        <v>-28056.09684923362</v>
      </c>
      <c r="Y5" s="22">
        <f t="shared" si="3"/>
        <v>-28897.77975471063</v>
      </c>
      <c r="Z5" s="22">
        <f t="shared" si="3"/>
        <v>-29764.71314735195</v>
      </c>
      <c r="AA5" s="22">
        <f t="shared" si="3"/>
        <v>-30657.65454177251</v>
      </c>
      <c r="AB5" s="22">
        <f t="shared" si="3"/>
        <v>-31577.384178025684</v>
      </c>
      <c r="AC5" s="22">
        <f t="shared" si="3"/>
        <v>-32524.705703366457</v>
      </c>
      <c r="AD5" s="22">
        <f t="shared" si="3"/>
        <v>-33500.44687446745</v>
      </c>
      <c r="AE5" s="22">
        <f t="shared" si="3"/>
        <v>-34505.460280701474</v>
      </c>
      <c r="AF5" s="22">
        <f t="shared" si="3"/>
        <v>-35540.624089122524</v>
      </c>
      <c r="AG5" s="22">
        <f t="shared" si="3"/>
        <v>-36606.8428117962</v>
      </c>
      <c r="AH5" s="22">
        <f t="shared" si="3"/>
        <v>-37705.04809615009</v>
      </c>
      <c r="AI5" s="22">
        <f t="shared" si="3"/>
        <v>-38836.19953903459</v>
      </c>
    </row>
    <row r="6" spans="1:35" ht="15">
      <c r="A6" s="18" t="s">
        <v>59</v>
      </c>
      <c r="B6" s="22">
        <v>0</v>
      </c>
      <c r="C6" s="22">
        <v>-5000</v>
      </c>
      <c r="D6" s="22">
        <v>-12000</v>
      </c>
      <c r="E6" s="22">
        <v>-16500</v>
      </c>
      <c r="F6" s="22">
        <v>-16500</v>
      </c>
      <c r="G6" s="22">
        <v>-16500</v>
      </c>
      <c r="H6" s="22">
        <v>-16500</v>
      </c>
      <c r="I6" s="22">
        <v>-16500</v>
      </c>
      <c r="J6" s="22">
        <v>-16500</v>
      </c>
      <c r="K6" s="22">
        <v>-16500</v>
      </c>
      <c r="L6" s="22">
        <v>-16500</v>
      </c>
      <c r="M6" s="22">
        <v>-16500</v>
      </c>
      <c r="N6" s="22">
        <v>-16500</v>
      </c>
      <c r="O6" s="22">
        <v>-16500</v>
      </c>
      <c r="P6" s="22">
        <v>-16500</v>
      </c>
      <c r="Q6" s="22">
        <v>-16500</v>
      </c>
      <c r="R6" s="22">
        <v>-16500</v>
      </c>
      <c r="S6" s="22">
        <v>-16500</v>
      </c>
      <c r="T6" s="22">
        <v>-16500</v>
      </c>
      <c r="U6" s="22">
        <v>-16500</v>
      </c>
      <c r="V6" s="22">
        <v>-16500</v>
      </c>
      <c r="W6" s="22">
        <v>-16500</v>
      </c>
      <c r="X6" s="22">
        <v>-16500</v>
      </c>
      <c r="Y6" s="22">
        <v>-16500</v>
      </c>
      <c r="Z6" s="22">
        <v>-16500</v>
      </c>
      <c r="AA6" s="22">
        <v>-16500</v>
      </c>
      <c r="AB6" s="22">
        <v>-16500</v>
      </c>
      <c r="AC6" s="22">
        <v>-16500</v>
      </c>
      <c r="AD6" s="22">
        <v>-16500</v>
      </c>
      <c r="AE6" s="22">
        <v>-16500</v>
      </c>
      <c r="AF6" s="22">
        <v>-16500</v>
      </c>
      <c r="AG6" s="22">
        <v>-16500</v>
      </c>
      <c r="AH6" s="22">
        <v>-16500</v>
      </c>
      <c r="AI6" s="22">
        <v>-16500</v>
      </c>
    </row>
    <row r="7" spans="1:35" ht="15">
      <c r="A7" s="18" t="s">
        <v>62</v>
      </c>
      <c r="B7" s="22">
        <v>0</v>
      </c>
      <c r="C7" s="22">
        <f aca="true" t="shared" si="4" ref="C7:D9">B7*(1+$B$1)</f>
        <v>0</v>
      </c>
      <c r="D7" s="22">
        <f t="shared" si="4"/>
        <v>0</v>
      </c>
      <c r="E7" s="22">
        <f aca="true" t="shared" si="5" ref="E7:AF7">D7*(1+$B$1)</f>
        <v>0</v>
      </c>
      <c r="F7" s="22">
        <f t="shared" si="5"/>
        <v>0</v>
      </c>
      <c r="G7" s="22">
        <f t="shared" si="5"/>
        <v>0</v>
      </c>
      <c r="H7" s="22">
        <f t="shared" si="5"/>
        <v>0</v>
      </c>
      <c r="I7" s="22">
        <f t="shared" si="5"/>
        <v>0</v>
      </c>
      <c r="J7" s="22">
        <f t="shared" si="5"/>
        <v>0</v>
      </c>
      <c r="K7" s="22">
        <f t="shared" si="5"/>
        <v>0</v>
      </c>
      <c r="L7" s="22">
        <f t="shared" si="5"/>
        <v>0</v>
      </c>
      <c r="M7" s="22">
        <f t="shared" si="5"/>
        <v>0</v>
      </c>
      <c r="N7" s="22">
        <f t="shared" si="5"/>
        <v>0</v>
      </c>
      <c r="O7" s="22">
        <f t="shared" si="5"/>
        <v>0</v>
      </c>
      <c r="P7" s="22">
        <f t="shared" si="5"/>
        <v>0</v>
      </c>
      <c r="Q7" s="22">
        <f t="shared" si="5"/>
        <v>0</v>
      </c>
      <c r="R7" s="22">
        <f t="shared" si="5"/>
        <v>0</v>
      </c>
      <c r="S7" s="22">
        <f t="shared" si="5"/>
        <v>0</v>
      </c>
      <c r="T7" s="22">
        <f t="shared" si="5"/>
        <v>0</v>
      </c>
      <c r="U7" s="22">
        <f t="shared" si="5"/>
        <v>0</v>
      </c>
      <c r="V7" s="22">
        <f t="shared" si="5"/>
        <v>0</v>
      </c>
      <c r="W7" s="22">
        <f t="shared" si="5"/>
        <v>0</v>
      </c>
      <c r="X7" s="22">
        <f t="shared" si="5"/>
        <v>0</v>
      </c>
      <c r="Y7" s="22">
        <f t="shared" si="5"/>
        <v>0</v>
      </c>
      <c r="Z7" s="22">
        <f t="shared" si="5"/>
        <v>0</v>
      </c>
      <c r="AA7" s="22">
        <f t="shared" si="5"/>
        <v>0</v>
      </c>
      <c r="AB7" s="22">
        <f t="shared" si="5"/>
        <v>0</v>
      </c>
      <c r="AC7" s="22">
        <f t="shared" si="5"/>
        <v>0</v>
      </c>
      <c r="AD7" s="22">
        <f t="shared" si="5"/>
        <v>0</v>
      </c>
      <c r="AE7" s="22">
        <f t="shared" si="5"/>
        <v>0</v>
      </c>
      <c r="AF7" s="22">
        <f t="shared" si="5"/>
        <v>0</v>
      </c>
      <c r="AG7" s="22">
        <f aca="true" t="shared" si="6" ref="AG7:AI9">AF7*(1+$B$1)</f>
        <v>0</v>
      </c>
      <c r="AH7" s="22">
        <f t="shared" si="6"/>
        <v>0</v>
      </c>
      <c r="AI7" s="22">
        <f t="shared" si="6"/>
        <v>0</v>
      </c>
    </row>
    <row r="8" spans="1:35" ht="15">
      <c r="A8" s="18" t="s">
        <v>58</v>
      </c>
      <c r="B8" s="22">
        <v>0</v>
      </c>
      <c r="C8" s="22">
        <f t="shared" si="4"/>
        <v>0</v>
      </c>
      <c r="D8" s="22">
        <f t="shared" si="4"/>
        <v>0</v>
      </c>
      <c r="E8" s="22">
        <f aca="true" t="shared" si="7" ref="E8:AF8">D8*(1+$B$1)</f>
        <v>0</v>
      </c>
      <c r="F8" s="22">
        <f t="shared" si="7"/>
        <v>0</v>
      </c>
      <c r="G8" s="22">
        <f t="shared" si="7"/>
        <v>0</v>
      </c>
      <c r="H8" s="22">
        <f t="shared" si="7"/>
        <v>0</v>
      </c>
      <c r="I8" s="22">
        <f t="shared" si="7"/>
        <v>0</v>
      </c>
      <c r="J8" s="22">
        <f t="shared" si="7"/>
        <v>0</v>
      </c>
      <c r="K8" s="22">
        <f t="shared" si="7"/>
        <v>0</v>
      </c>
      <c r="L8" s="22">
        <f t="shared" si="7"/>
        <v>0</v>
      </c>
      <c r="M8" s="22">
        <f t="shared" si="7"/>
        <v>0</v>
      </c>
      <c r="N8" s="22">
        <f t="shared" si="7"/>
        <v>0</v>
      </c>
      <c r="O8" s="22">
        <f t="shared" si="7"/>
        <v>0</v>
      </c>
      <c r="P8" s="22">
        <f t="shared" si="7"/>
        <v>0</v>
      </c>
      <c r="Q8" s="22">
        <f t="shared" si="7"/>
        <v>0</v>
      </c>
      <c r="R8" s="22">
        <f t="shared" si="7"/>
        <v>0</v>
      </c>
      <c r="S8" s="22">
        <f t="shared" si="7"/>
        <v>0</v>
      </c>
      <c r="T8" s="22">
        <f t="shared" si="7"/>
        <v>0</v>
      </c>
      <c r="U8" s="22">
        <f t="shared" si="7"/>
        <v>0</v>
      </c>
      <c r="V8" s="22">
        <f t="shared" si="7"/>
        <v>0</v>
      </c>
      <c r="W8" s="22">
        <f t="shared" si="7"/>
        <v>0</v>
      </c>
      <c r="X8" s="22">
        <f t="shared" si="7"/>
        <v>0</v>
      </c>
      <c r="Y8" s="22">
        <f t="shared" si="7"/>
        <v>0</v>
      </c>
      <c r="Z8" s="22">
        <f t="shared" si="7"/>
        <v>0</v>
      </c>
      <c r="AA8" s="22">
        <f t="shared" si="7"/>
        <v>0</v>
      </c>
      <c r="AB8" s="22">
        <f t="shared" si="7"/>
        <v>0</v>
      </c>
      <c r="AC8" s="22">
        <f t="shared" si="7"/>
        <v>0</v>
      </c>
      <c r="AD8" s="22">
        <f t="shared" si="7"/>
        <v>0</v>
      </c>
      <c r="AE8" s="22">
        <f t="shared" si="7"/>
        <v>0</v>
      </c>
      <c r="AF8" s="22">
        <f t="shared" si="7"/>
        <v>0</v>
      </c>
      <c r="AG8" s="22">
        <f t="shared" si="6"/>
        <v>0</v>
      </c>
      <c r="AH8" s="22">
        <f t="shared" si="6"/>
        <v>0</v>
      </c>
      <c r="AI8" s="22">
        <f t="shared" si="6"/>
        <v>0</v>
      </c>
    </row>
    <row r="9" spans="1:35" ht="15">
      <c r="A9" s="18" t="s">
        <v>59</v>
      </c>
      <c r="B9" s="23">
        <v>0</v>
      </c>
      <c r="C9" s="23">
        <f t="shared" si="4"/>
        <v>0</v>
      </c>
      <c r="D9" s="23">
        <f t="shared" si="4"/>
        <v>0</v>
      </c>
      <c r="E9" s="23">
        <f aca="true" t="shared" si="8" ref="E9:AF9">D9*(1+$B$1)</f>
        <v>0</v>
      </c>
      <c r="F9" s="23">
        <f t="shared" si="8"/>
        <v>0</v>
      </c>
      <c r="G9" s="23">
        <f t="shared" si="8"/>
        <v>0</v>
      </c>
      <c r="H9" s="23">
        <f t="shared" si="8"/>
        <v>0</v>
      </c>
      <c r="I9" s="23">
        <f t="shared" si="8"/>
        <v>0</v>
      </c>
      <c r="J9" s="23">
        <f t="shared" si="8"/>
        <v>0</v>
      </c>
      <c r="K9" s="23">
        <f t="shared" si="8"/>
        <v>0</v>
      </c>
      <c r="L9" s="23">
        <f t="shared" si="8"/>
        <v>0</v>
      </c>
      <c r="M9" s="23">
        <f t="shared" si="8"/>
        <v>0</v>
      </c>
      <c r="N9" s="23">
        <f t="shared" si="8"/>
        <v>0</v>
      </c>
      <c r="O9" s="23">
        <f t="shared" si="8"/>
        <v>0</v>
      </c>
      <c r="P9" s="23">
        <f t="shared" si="8"/>
        <v>0</v>
      </c>
      <c r="Q9" s="23">
        <f t="shared" si="8"/>
        <v>0</v>
      </c>
      <c r="R9" s="23">
        <f t="shared" si="8"/>
        <v>0</v>
      </c>
      <c r="S9" s="23">
        <f t="shared" si="8"/>
        <v>0</v>
      </c>
      <c r="T9" s="23">
        <f t="shared" si="8"/>
        <v>0</v>
      </c>
      <c r="U9" s="23">
        <f t="shared" si="8"/>
        <v>0</v>
      </c>
      <c r="V9" s="23">
        <f t="shared" si="8"/>
        <v>0</v>
      </c>
      <c r="W9" s="23">
        <f t="shared" si="8"/>
        <v>0</v>
      </c>
      <c r="X9" s="23">
        <f t="shared" si="8"/>
        <v>0</v>
      </c>
      <c r="Y9" s="23">
        <f t="shared" si="8"/>
        <v>0</v>
      </c>
      <c r="Z9" s="23">
        <f t="shared" si="8"/>
        <v>0</v>
      </c>
      <c r="AA9" s="23">
        <f t="shared" si="8"/>
        <v>0</v>
      </c>
      <c r="AB9" s="23">
        <f t="shared" si="8"/>
        <v>0</v>
      </c>
      <c r="AC9" s="23">
        <f t="shared" si="8"/>
        <v>0</v>
      </c>
      <c r="AD9" s="23">
        <f t="shared" si="8"/>
        <v>0</v>
      </c>
      <c r="AE9" s="23">
        <f t="shared" si="8"/>
        <v>0</v>
      </c>
      <c r="AF9" s="23">
        <f t="shared" si="8"/>
        <v>0</v>
      </c>
      <c r="AG9" s="23">
        <f t="shared" si="6"/>
        <v>0</v>
      </c>
      <c r="AH9" s="23">
        <f t="shared" si="6"/>
        <v>0</v>
      </c>
      <c r="AI9" s="23">
        <f t="shared" si="6"/>
        <v>0</v>
      </c>
    </row>
    <row r="10" spans="1:35" ht="15">
      <c r="A10" s="18" t="s">
        <v>32</v>
      </c>
      <c r="B10" s="22">
        <f aca="true" t="shared" si="9" ref="B10:AI10">SUM(B4:B9)</f>
        <v>42000</v>
      </c>
      <c r="C10" s="22">
        <f t="shared" si="9"/>
        <v>45400</v>
      </c>
      <c r="D10" s="22">
        <f t="shared" si="9"/>
        <v>51000</v>
      </c>
      <c r="E10" s="22">
        <f t="shared" si="9"/>
        <v>67500</v>
      </c>
      <c r="F10" s="22">
        <f t="shared" si="9"/>
        <v>70020</v>
      </c>
      <c r="G10" s="22">
        <f t="shared" si="9"/>
        <v>72615.6</v>
      </c>
      <c r="H10" s="22">
        <f t="shared" si="9"/>
        <v>75289.068</v>
      </c>
      <c r="I10" s="22">
        <f t="shared" si="9"/>
        <v>78042.74003999999</v>
      </c>
      <c r="J10" s="22">
        <f t="shared" si="9"/>
        <v>80879.0222412</v>
      </c>
      <c r="K10" s="22">
        <f t="shared" si="9"/>
        <v>83800.392908436</v>
      </c>
      <c r="L10" s="22">
        <f t="shared" si="9"/>
        <v>86809.40469568908</v>
      </c>
      <c r="M10" s="22">
        <f t="shared" si="9"/>
        <v>89908.68683655975</v>
      </c>
      <c r="N10" s="22">
        <f t="shared" si="9"/>
        <v>93100.94744165655</v>
      </c>
      <c r="O10" s="22">
        <f t="shared" si="9"/>
        <v>96388.97586490624</v>
      </c>
      <c r="P10" s="22">
        <f t="shared" si="9"/>
        <v>99775.64514085345</v>
      </c>
      <c r="Q10" s="22">
        <f t="shared" si="9"/>
        <v>103263.91449507905</v>
      </c>
      <c r="R10" s="22">
        <f t="shared" si="9"/>
        <v>106856.83192993142</v>
      </c>
      <c r="S10" s="22">
        <f t="shared" si="9"/>
        <v>110557.53688782937</v>
      </c>
      <c r="T10" s="22">
        <f t="shared" si="9"/>
        <v>114369.26299446425</v>
      </c>
      <c r="U10" s="22">
        <f t="shared" si="9"/>
        <v>118295.3408842982</v>
      </c>
      <c r="V10" s="22">
        <f t="shared" si="9"/>
        <v>122339.20111082713</v>
      </c>
      <c r="W10" s="22">
        <f t="shared" si="9"/>
        <v>126504.37714415195</v>
      </c>
      <c r="X10" s="22">
        <f t="shared" si="9"/>
        <v>130794.50845847651</v>
      </c>
      <c r="Y10" s="22">
        <f t="shared" si="9"/>
        <v>135213.3437122308</v>
      </c>
      <c r="Z10" s="22">
        <f t="shared" si="9"/>
        <v>139764.74402359774</v>
      </c>
      <c r="AA10" s="22">
        <f t="shared" si="9"/>
        <v>144452.6863443057</v>
      </c>
      <c r="AB10" s="22">
        <f t="shared" si="9"/>
        <v>149281.26693463486</v>
      </c>
      <c r="AC10" s="22">
        <f t="shared" si="9"/>
        <v>154254.70494267388</v>
      </c>
      <c r="AD10" s="22">
        <f t="shared" si="9"/>
        <v>159377.34609095412</v>
      </c>
      <c r="AE10" s="22">
        <f t="shared" si="9"/>
        <v>164653.66647368274</v>
      </c>
      <c r="AF10" s="22">
        <f t="shared" si="9"/>
        <v>170088.27646789324</v>
      </c>
      <c r="AG10" s="22">
        <f t="shared" si="9"/>
        <v>175685.92476193004</v>
      </c>
      <c r="AH10" s="22">
        <f t="shared" si="9"/>
        <v>181451.50250478793</v>
      </c>
      <c r="AI10" s="22">
        <f t="shared" si="9"/>
        <v>187390.0475799316</v>
      </c>
    </row>
    <row r="11" spans="1:35" ht="5.25" customHeight="1">
      <c r="A11" s="18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</row>
    <row r="12" spans="1:35" ht="15">
      <c r="A12" s="27" t="s">
        <v>57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</row>
    <row r="13" spans="1:35" ht="15">
      <c r="A13" s="18" t="s">
        <v>33</v>
      </c>
      <c r="B13" s="22">
        <f>200*12</f>
        <v>2400</v>
      </c>
      <c r="C13" s="22">
        <f>B13*(1+$B$1)</f>
        <v>2472</v>
      </c>
      <c r="D13" s="22">
        <f>C13*(1+$B$1)</f>
        <v>2546.16</v>
      </c>
      <c r="E13" s="22">
        <f aca="true" t="shared" si="10" ref="E13:AF13">D13*(1+$B$1)</f>
        <v>2622.5448</v>
      </c>
      <c r="F13" s="22">
        <f t="shared" si="10"/>
        <v>2701.221144</v>
      </c>
      <c r="G13" s="22">
        <f t="shared" si="10"/>
        <v>2782.25777832</v>
      </c>
      <c r="H13" s="22">
        <f t="shared" si="10"/>
        <v>2865.7255116696</v>
      </c>
      <c r="I13" s="22">
        <f t="shared" si="10"/>
        <v>2951.697277019688</v>
      </c>
      <c r="J13" s="22">
        <f t="shared" si="10"/>
        <v>3040.2481953302786</v>
      </c>
      <c r="K13" s="22">
        <f t="shared" si="10"/>
        <v>3131.455641190187</v>
      </c>
      <c r="L13" s="22">
        <f t="shared" si="10"/>
        <v>3225.399310425893</v>
      </c>
      <c r="M13" s="22">
        <f t="shared" si="10"/>
        <v>3322.16128973867</v>
      </c>
      <c r="N13" s="22">
        <f t="shared" si="10"/>
        <v>3421.82612843083</v>
      </c>
      <c r="O13" s="22">
        <f t="shared" si="10"/>
        <v>3524.480912283755</v>
      </c>
      <c r="P13" s="22">
        <f t="shared" si="10"/>
        <v>3630.2153396522676</v>
      </c>
      <c r="Q13" s="22">
        <f t="shared" si="10"/>
        <v>3739.1217998418356</v>
      </c>
      <c r="R13" s="22">
        <f t="shared" si="10"/>
        <v>3851.295453837091</v>
      </c>
      <c r="S13" s="22">
        <f t="shared" si="10"/>
        <v>3966.834317452204</v>
      </c>
      <c r="T13" s="22">
        <f t="shared" si="10"/>
        <v>4085.83934697577</v>
      </c>
      <c r="U13" s="22">
        <f t="shared" si="10"/>
        <v>4208.414527385043</v>
      </c>
      <c r="V13" s="22">
        <f t="shared" si="10"/>
        <v>4334.666963206594</v>
      </c>
      <c r="W13" s="22">
        <f t="shared" si="10"/>
        <v>4464.706972102792</v>
      </c>
      <c r="X13" s="22">
        <f t="shared" si="10"/>
        <v>4598.648181265876</v>
      </c>
      <c r="Y13" s="22">
        <f t="shared" si="10"/>
        <v>4736.6076267038525</v>
      </c>
      <c r="Z13" s="22">
        <f t="shared" si="10"/>
        <v>4878.705855504968</v>
      </c>
      <c r="AA13" s="22">
        <f t="shared" si="10"/>
        <v>5025.067031170117</v>
      </c>
      <c r="AB13" s="22">
        <f t="shared" si="10"/>
        <v>5175.81904210522</v>
      </c>
      <c r="AC13" s="22">
        <f t="shared" si="10"/>
        <v>5331.093613368377</v>
      </c>
      <c r="AD13" s="22">
        <f t="shared" si="10"/>
        <v>5491.026421769428</v>
      </c>
      <c r="AE13" s="22">
        <f t="shared" si="10"/>
        <v>5655.757214422511</v>
      </c>
      <c r="AF13" s="22">
        <f t="shared" si="10"/>
        <v>5825.429930855187</v>
      </c>
      <c r="AG13" s="22">
        <f aca="true" t="shared" si="11" ref="AG13:AI27">AF13*(1+$B$1)</f>
        <v>6000.192828780843</v>
      </c>
      <c r="AH13" s="22">
        <f t="shared" si="11"/>
        <v>6180.198613644268</v>
      </c>
      <c r="AI13" s="22">
        <f t="shared" si="11"/>
        <v>6365.604572053597</v>
      </c>
    </row>
    <row r="14" spans="1:35" ht="15">
      <c r="A14" s="18" t="s">
        <v>34</v>
      </c>
      <c r="B14" s="22">
        <f>750</f>
        <v>750</v>
      </c>
      <c r="C14" s="22">
        <f aca="true" t="shared" si="12" ref="C14:D38">B14*(1+$B$1)</f>
        <v>772.5</v>
      </c>
      <c r="D14" s="22">
        <f t="shared" si="12"/>
        <v>795.6750000000001</v>
      </c>
      <c r="E14" s="22">
        <f aca="true" t="shared" si="13" ref="E14:AF14">D14*(1+$B$1)</f>
        <v>819.5452500000001</v>
      </c>
      <c r="F14" s="22">
        <f t="shared" si="13"/>
        <v>844.1316075000002</v>
      </c>
      <c r="G14" s="22">
        <f t="shared" si="13"/>
        <v>869.4555557250002</v>
      </c>
      <c r="H14" s="22">
        <f t="shared" si="13"/>
        <v>895.5392223967502</v>
      </c>
      <c r="I14" s="22">
        <f t="shared" si="13"/>
        <v>922.4053990686527</v>
      </c>
      <c r="J14" s="22">
        <f t="shared" si="13"/>
        <v>950.0775610407123</v>
      </c>
      <c r="K14" s="22">
        <f t="shared" si="13"/>
        <v>978.5798878719337</v>
      </c>
      <c r="L14" s="22">
        <f t="shared" si="13"/>
        <v>1007.9372845080917</v>
      </c>
      <c r="M14" s="22">
        <f t="shared" si="13"/>
        <v>1038.1754030433344</v>
      </c>
      <c r="N14" s="22">
        <f t="shared" si="13"/>
        <v>1069.3206651346345</v>
      </c>
      <c r="O14" s="22">
        <f t="shared" si="13"/>
        <v>1101.4002850886736</v>
      </c>
      <c r="P14" s="22">
        <f t="shared" si="13"/>
        <v>1134.442293641334</v>
      </c>
      <c r="Q14" s="22">
        <f t="shared" si="13"/>
        <v>1168.475562450574</v>
      </c>
      <c r="R14" s="22">
        <f t="shared" si="13"/>
        <v>1203.5298293240912</v>
      </c>
      <c r="S14" s="22">
        <f t="shared" si="13"/>
        <v>1239.635724203814</v>
      </c>
      <c r="T14" s="22">
        <f t="shared" si="13"/>
        <v>1276.8247959299285</v>
      </c>
      <c r="U14" s="22">
        <f t="shared" si="13"/>
        <v>1315.1295398078264</v>
      </c>
      <c r="V14" s="22">
        <f t="shared" si="13"/>
        <v>1354.5834260020613</v>
      </c>
      <c r="W14" s="22">
        <f t="shared" si="13"/>
        <v>1395.220928782123</v>
      </c>
      <c r="X14" s="22">
        <f t="shared" si="13"/>
        <v>1437.0775566455868</v>
      </c>
      <c r="Y14" s="22">
        <f t="shared" si="13"/>
        <v>1480.1898833449545</v>
      </c>
      <c r="Z14" s="22">
        <f t="shared" si="13"/>
        <v>1524.5955798453033</v>
      </c>
      <c r="AA14" s="22">
        <f t="shared" si="13"/>
        <v>1570.3334472406625</v>
      </c>
      <c r="AB14" s="22">
        <f t="shared" si="13"/>
        <v>1617.4434506578825</v>
      </c>
      <c r="AC14" s="22">
        <f t="shared" si="13"/>
        <v>1665.9667541776191</v>
      </c>
      <c r="AD14" s="22">
        <f t="shared" si="13"/>
        <v>1715.9457568029477</v>
      </c>
      <c r="AE14" s="22">
        <f t="shared" si="13"/>
        <v>1767.4241295070362</v>
      </c>
      <c r="AF14" s="22">
        <f t="shared" si="13"/>
        <v>1820.4468533922475</v>
      </c>
      <c r="AG14" s="22">
        <f t="shared" si="11"/>
        <v>1875.060258994015</v>
      </c>
      <c r="AH14" s="22">
        <f t="shared" si="11"/>
        <v>1931.3120667638354</v>
      </c>
      <c r="AI14" s="22">
        <f t="shared" si="11"/>
        <v>1989.2514287667505</v>
      </c>
    </row>
    <row r="15" spans="1:35" ht="15">
      <c r="A15" s="18" t="s">
        <v>35</v>
      </c>
      <c r="B15" s="22">
        <v>400</v>
      </c>
      <c r="C15" s="22">
        <f t="shared" si="12"/>
        <v>412</v>
      </c>
      <c r="D15" s="22">
        <f t="shared" si="12"/>
        <v>424.36</v>
      </c>
      <c r="E15" s="22">
        <f aca="true" t="shared" si="14" ref="E15:AF15">D15*(1+$B$1)</f>
        <v>437.0908</v>
      </c>
      <c r="F15" s="22">
        <f t="shared" si="14"/>
        <v>450.203524</v>
      </c>
      <c r="G15" s="22">
        <f t="shared" si="14"/>
        <v>463.70962972</v>
      </c>
      <c r="H15" s="22">
        <f t="shared" si="14"/>
        <v>477.6209186116</v>
      </c>
      <c r="I15" s="22">
        <f t="shared" si="14"/>
        <v>491.949546169948</v>
      </c>
      <c r="J15" s="22">
        <f t="shared" si="14"/>
        <v>506.7080325550465</v>
      </c>
      <c r="K15" s="22">
        <f t="shared" si="14"/>
        <v>521.9092735316979</v>
      </c>
      <c r="L15" s="22">
        <f t="shared" si="14"/>
        <v>537.5665517376489</v>
      </c>
      <c r="M15" s="22">
        <f t="shared" si="14"/>
        <v>553.6935482897784</v>
      </c>
      <c r="N15" s="22">
        <f t="shared" si="14"/>
        <v>570.3043547384717</v>
      </c>
      <c r="O15" s="22">
        <f t="shared" si="14"/>
        <v>587.4134853806258</v>
      </c>
      <c r="P15" s="22">
        <f t="shared" si="14"/>
        <v>605.0358899420446</v>
      </c>
      <c r="Q15" s="22">
        <f t="shared" si="14"/>
        <v>623.186966640306</v>
      </c>
      <c r="R15" s="22">
        <f t="shared" si="14"/>
        <v>641.8825756395152</v>
      </c>
      <c r="S15" s="22">
        <f t="shared" si="14"/>
        <v>661.1390529087006</v>
      </c>
      <c r="T15" s="22">
        <f t="shared" si="14"/>
        <v>680.9732244959616</v>
      </c>
      <c r="U15" s="22">
        <f t="shared" si="14"/>
        <v>701.4024212308404</v>
      </c>
      <c r="V15" s="22">
        <f t="shared" si="14"/>
        <v>722.4444938677657</v>
      </c>
      <c r="W15" s="22">
        <f t="shared" si="14"/>
        <v>744.1178286837986</v>
      </c>
      <c r="X15" s="22">
        <f t="shared" si="14"/>
        <v>766.4413635443126</v>
      </c>
      <c r="Y15" s="22">
        <f t="shared" si="14"/>
        <v>789.434604450642</v>
      </c>
      <c r="Z15" s="22">
        <f t="shared" si="14"/>
        <v>813.1176425841613</v>
      </c>
      <c r="AA15" s="22">
        <f t="shared" si="14"/>
        <v>837.5111718616862</v>
      </c>
      <c r="AB15" s="22">
        <f t="shared" si="14"/>
        <v>862.6365070175368</v>
      </c>
      <c r="AC15" s="22">
        <f t="shared" si="14"/>
        <v>888.5156022280629</v>
      </c>
      <c r="AD15" s="22">
        <f t="shared" si="14"/>
        <v>915.1710702949048</v>
      </c>
      <c r="AE15" s="22">
        <f t="shared" si="14"/>
        <v>942.6262024037519</v>
      </c>
      <c r="AF15" s="22">
        <f t="shared" si="14"/>
        <v>970.9049884758645</v>
      </c>
      <c r="AG15" s="22">
        <f t="shared" si="11"/>
        <v>1000.0321381301404</v>
      </c>
      <c r="AH15" s="22">
        <f t="shared" si="11"/>
        <v>1030.0331022740447</v>
      </c>
      <c r="AI15" s="22">
        <f t="shared" si="11"/>
        <v>1060.9340953422661</v>
      </c>
    </row>
    <row r="16" spans="1:35" ht="15">
      <c r="A16" s="18" t="s">
        <v>36</v>
      </c>
      <c r="B16" s="22">
        <f>1200</f>
        <v>1200</v>
      </c>
      <c r="C16" s="22">
        <f t="shared" si="12"/>
        <v>1236</v>
      </c>
      <c r="D16" s="22">
        <f t="shared" si="12"/>
        <v>1273.08</v>
      </c>
      <c r="E16" s="22">
        <f aca="true" t="shared" si="15" ref="E16:AF16">D16*(1+$B$1)</f>
        <v>1311.2724</v>
      </c>
      <c r="F16" s="22">
        <f t="shared" si="15"/>
        <v>1350.610572</v>
      </c>
      <c r="G16" s="22">
        <f t="shared" si="15"/>
        <v>1391.12888916</v>
      </c>
      <c r="H16" s="22">
        <f t="shared" si="15"/>
        <v>1432.8627558348</v>
      </c>
      <c r="I16" s="22">
        <f t="shared" si="15"/>
        <v>1475.848638509844</v>
      </c>
      <c r="J16" s="22">
        <f t="shared" si="15"/>
        <v>1520.1240976651393</v>
      </c>
      <c r="K16" s="22">
        <f t="shared" si="15"/>
        <v>1565.7278205950936</v>
      </c>
      <c r="L16" s="22">
        <f t="shared" si="15"/>
        <v>1612.6996552129465</v>
      </c>
      <c r="M16" s="22">
        <f t="shared" si="15"/>
        <v>1661.080644869335</v>
      </c>
      <c r="N16" s="22">
        <f t="shared" si="15"/>
        <v>1710.913064215415</v>
      </c>
      <c r="O16" s="22">
        <f t="shared" si="15"/>
        <v>1762.2404561418775</v>
      </c>
      <c r="P16" s="22">
        <f t="shared" si="15"/>
        <v>1815.1076698261338</v>
      </c>
      <c r="Q16" s="22">
        <f t="shared" si="15"/>
        <v>1869.5608999209178</v>
      </c>
      <c r="R16" s="22">
        <f t="shared" si="15"/>
        <v>1925.6477269185455</v>
      </c>
      <c r="S16" s="22">
        <f t="shared" si="15"/>
        <v>1983.417158726102</v>
      </c>
      <c r="T16" s="22">
        <f t="shared" si="15"/>
        <v>2042.919673487885</v>
      </c>
      <c r="U16" s="22">
        <f t="shared" si="15"/>
        <v>2104.2072636925213</v>
      </c>
      <c r="V16" s="22">
        <f t="shared" si="15"/>
        <v>2167.333481603297</v>
      </c>
      <c r="W16" s="22">
        <f t="shared" si="15"/>
        <v>2232.353486051396</v>
      </c>
      <c r="X16" s="22">
        <f t="shared" si="15"/>
        <v>2299.324090632938</v>
      </c>
      <c r="Y16" s="22">
        <f t="shared" si="15"/>
        <v>2368.3038133519262</v>
      </c>
      <c r="Z16" s="22">
        <f t="shared" si="15"/>
        <v>2439.352927752484</v>
      </c>
      <c r="AA16" s="22">
        <f t="shared" si="15"/>
        <v>2512.5335155850585</v>
      </c>
      <c r="AB16" s="22">
        <f t="shared" si="15"/>
        <v>2587.90952105261</v>
      </c>
      <c r="AC16" s="22">
        <f t="shared" si="15"/>
        <v>2665.5468066841886</v>
      </c>
      <c r="AD16" s="22">
        <f t="shared" si="15"/>
        <v>2745.513210884714</v>
      </c>
      <c r="AE16" s="22">
        <f t="shared" si="15"/>
        <v>2827.8786072112557</v>
      </c>
      <c r="AF16" s="22">
        <f t="shared" si="15"/>
        <v>2912.7149654275936</v>
      </c>
      <c r="AG16" s="22">
        <f t="shared" si="11"/>
        <v>3000.0964143904216</v>
      </c>
      <c r="AH16" s="22">
        <f t="shared" si="11"/>
        <v>3090.099306822134</v>
      </c>
      <c r="AI16" s="22">
        <f t="shared" si="11"/>
        <v>3182.8022860267984</v>
      </c>
    </row>
    <row r="17" spans="1:35" ht="15">
      <c r="A17" s="18" t="s">
        <v>38</v>
      </c>
      <c r="B17" s="22">
        <v>50</v>
      </c>
      <c r="C17" s="22">
        <f t="shared" si="12"/>
        <v>51.5</v>
      </c>
      <c r="D17" s="22">
        <f t="shared" si="12"/>
        <v>53.045</v>
      </c>
      <c r="E17" s="22">
        <f aca="true" t="shared" si="16" ref="E17:AF17">D17*(1+$B$1)</f>
        <v>54.63635</v>
      </c>
      <c r="F17" s="22">
        <f t="shared" si="16"/>
        <v>56.2754405</v>
      </c>
      <c r="G17" s="22">
        <f t="shared" si="16"/>
        <v>57.963703715</v>
      </c>
      <c r="H17" s="22">
        <f t="shared" si="16"/>
        <v>59.70261482645</v>
      </c>
      <c r="I17" s="22">
        <f t="shared" si="16"/>
        <v>61.4936932712435</v>
      </c>
      <c r="J17" s="22">
        <f t="shared" si="16"/>
        <v>63.33850406938081</v>
      </c>
      <c r="K17" s="22">
        <f t="shared" si="16"/>
        <v>65.23865919146223</v>
      </c>
      <c r="L17" s="22">
        <f t="shared" si="16"/>
        <v>67.19581896720611</v>
      </c>
      <c r="M17" s="22">
        <f t="shared" si="16"/>
        <v>69.2116935362223</v>
      </c>
      <c r="N17" s="22">
        <f t="shared" si="16"/>
        <v>71.28804434230896</v>
      </c>
      <c r="O17" s="22">
        <f t="shared" si="16"/>
        <v>73.42668567257823</v>
      </c>
      <c r="P17" s="22">
        <f t="shared" si="16"/>
        <v>75.62948624275558</v>
      </c>
      <c r="Q17" s="22">
        <f t="shared" si="16"/>
        <v>77.89837083003825</v>
      </c>
      <c r="R17" s="22">
        <f t="shared" si="16"/>
        <v>80.2353219549394</v>
      </c>
      <c r="S17" s="22">
        <f t="shared" si="16"/>
        <v>82.64238161358757</v>
      </c>
      <c r="T17" s="22">
        <f t="shared" si="16"/>
        <v>85.1216530619952</v>
      </c>
      <c r="U17" s="22">
        <f t="shared" si="16"/>
        <v>87.67530265385506</v>
      </c>
      <c r="V17" s="22">
        <f t="shared" si="16"/>
        <v>90.30556173347071</v>
      </c>
      <c r="W17" s="22">
        <f t="shared" si="16"/>
        <v>93.01472858547483</v>
      </c>
      <c r="X17" s="22">
        <f t="shared" si="16"/>
        <v>95.80517044303907</v>
      </c>
      <c r="Y17" s="22">
        <f t="shared" si="16"/>
        <v>98.67932555633026</v>
      </c>
      <c r="Z17" s="22">
        <f t="shared" si="16"/>
        <v>101.63970532302017</v>
      </c>
      <c r="AA17" s="22">
        <f t="shared" si="16"/>
        <v>104.68889648271077</v>
      </c>
      <c r="AB17" s="22">
        <f t="shared" si="16"/>
        <v>107.8295633771921</v>
      </c>
      <c r="AC17" s="22">
        <f t="shared" si="16"/>
        <v>111.06445027850786</v>
      </c>
      <c r="AD17" s="22">
        <f t="shared" si="16"/>
        <v>114.3963837868631</v>
      </c>
      <c r="AE17" s="22">
        <f t="shared" si="16"/>
        <v>117.82827530046899</v>
      </c>
      <c r="AF17" s="22">
        <f t="shared" si="16"/>
        <v>121.36312355948306</v>
      </c>
      <c r="AG17" s="22">
        <f t="shared" si="11"/>
        <v>125.00401726626755</v>
      </c>
      <c r="AH17" s="22">
        <f t="shared" si="11"/>
        <v>128.7541377842556</v>
      </c>
      <c r="AI17" s="22">
        <f t="shared" si="11"/>
        <v>132.61676191778326</v>
      </c>
    </row>
    <row r="18" spans="1:35" ht="15">
      <c r="A18" s="18" t="s">
        <v>39</v>
      </c>
      <c r="B18" s="22">
        <v>250</v>
      </c>
      <c r="C18" s="22">
        <f t="shared" si="12"/>
        <v>257.5</v>
      </c>
      <c r="D18" s="22">
        <f t="shared" si="12"/>
        <v>265.225</v>
      </c>
      <c r="E18" s="22">
        <f aca="true" t="shared" si="17" ref="E18:AF18">D18*(1+$B$1)</f>
        <v>273.18175</v>
      </c>
      <c r="F18" s="22">
        <f t="shared" si="17"/>
        <v>281.3772025</v>
      </c>
      <c r="G18" s="22">
        <f t="shared" si="17"/>
        <v>289.81851857500004</v>
      </c>
      <c r="H18" s="22">
        <f t="shared" si="17"/>
        <v>298.51307413225004</v>
      </c>
      <c r="I18" s="22">
        <f t="shared" si="17"/>
        <v>307.46846635621756</v>
      </c>
      <c r="J18" s="22">
        <f t="shared" si="17"/>
        <v>316.6925203469041</v>
      </c>
      <c r="K18" s="22">
        <f t="shared" si="17"/>
        <v>326.1932959573112</v>
      </c>
      <c r="L18" s="22">
        <f t="shared" si="17"/>
        <v>335.9790948360305</v>
      </c>
      <c r="M18" s="22">
        <f t="shared" si="17"/>
        <v>346.05846768111144</v>
      </c>
      <c r="N18" s="22">
        <f t="shared" si="17"/>
        <v>356.4402217115448</v>
      </c>
      <c r="O18" s="22">
        <f t="shared" si="17"/>
        <v>367.13342836289115</v>
      </c>
      <c r="P18" s="22">
        <f t="shared" si="17"/>
        <v>378.1474312137779</v>
      </c>
      <c r="Q18" s="22">
        <f t="shared" si="17"/>
        <v>389.4918541501913</v>
      </c>
      <c r="R18" s="22">
        <f t="shared" si="17"/>
        <v>401.176609774697</v>
      </c>
      <c r="S18" s="22">
        <f t="shared" si="17"/>
        <v>413.21190806793794</v>
      </c>
      <c r="T18" s="22">
        <f t="shared" si="17"/>
        <v>425.6082653099761</v>
      </c>
      <c r="U18" s="22">
        <f t="shared" si="17"/>
        <v>438.3765132692754</v>
      </c>
      <c r="V18" s="22">
        <f t="shared" si="17"/>
        <v>451.52780866735367</v>
      </c>
      <c r="W18" s="22">
        <f t="shared" si="17"/>
        <v>465.0736429273743</v>
      </c>
      <c r="X18" s="22">
        <f t="shared" si="17"/>
        <v>479.0258522151955</v>
      </c>
      <c r="Y18" s="22">
        <f t="shared" si="17"/>
        <v>493.39662778165143</v>
      </c>
      <c r="Z18" s="22">
        <f t="shared" si="17"/>
        <v>508.198526615101</v>
      </c>
      <c r="AA18" s="22">
        <f t="shared" si="17"/>
        <v>523.444482413554</v>
      </c>
      <c r="AB18" s="22">
        <f t="shared" si="17"/>
        <v>539.1478168859607</v>
      </c>
      <c r="AC18" s="22">
        <f t="shared" si="17"/>
        <v>555.3222513925394</v>
      </c>
      <c r="AD18" s="22">
        <f t="shared" si="17"/>
        <v>571.9819189343157</v>
      </c>
      <c r="AE18" s="22">
        <f t="shared" si="17"/>
        <v>589.1413765023451</v>
      </c>
      <c r="AF18" s="22">
        <f t="shared" si="17"/>
        <v>606.8156177974155</v>
      </c>
      <c r="AG18" s="22">
        <f t="shared" si="11"/>
        <v>625.020086331338</v>
      </c>
      <c r="AH18" s="22">
        <f t="shared" si="11"/>
        <v>643.7706889212782</v>
      </c>
      <c r="AI18" s="22">
        <f t="shared" si="11"/>
        <v>663.0838095889166</v>
      </c>
    </row>
    <row r="19" spans="1:35" ht="15">
      <c r="A19" s="18" t="s">
        <v>40</v>
      </c>
      <c r="B19" s="22">
        <v>1000</v>
      </c>
      <c r="C19" s="22">
        <f t="shared" si="12"/>
        <v>1030</v>
      </c>
      <c r="D19" s="22">
        <f t="shared" si="12"/>
        <v>1060.9</v>
      </c>
      <c r="E19" s="22">
        <f aca="true" t="shared" si="18" ref="E19:AF19">D19*(1+$B$1)</f>
        <v>1092.727</v>
      </c>
      <c r="F19" s="22">
        <f t="shared" si="18"/>
        <v>1125.50881</v>
      </c>
      <c r="G19" s="22">
        <f t="shared" si="18"/>
        <v>1159.2740743000002</v>
      </c>
      <c r="H19" s="22">
        <f t="shared" si="18"/>
        <v>1194.0522965290002</v>
      </c>
      <c r="I19" s="22">
        <f t="shared" si="18"/>
        <v>1229.8738654248702</v>
      </c>
      <c r="J19" s="22">
        <f t="shared" si="18"/>
        <v>1266.7700813876163</v>
      </c>
      <c r="K19" s="22">
        <f t="shared" si="18"/>
        <v>1304.7731838292448</v>
      </c>
      <c r="L19" s="22">
        <f t="shared" si="18"/>
        <v>1343.916379344122</v>
      </c>
      <c r="M19" s="22">
        <f t="shared" si="18"/>
        <v>1384.2338707244458</v>
      </c>
      <c r="N19" s="22">
        <f t="shared" si="18"/>
        <v>1425.7608868461791</v>
      </c>
      <c r="O19" s="22">
        <f t="shared" si="18"/>
        <v>1468.5337134515646</v>
      </c>
      <c r="P19" s="22">
        <f t="shared" si="18"/>
        <v>1512.5897248551116</v>
      </c>
      <c r="Q19" s="22">
        <f t="shared" si="18"/>
        <v>1557.967416600765</v>
      </c>
      <c r="R19" s="22">
        <f t="shared" si="18"/>
        <v>1604.706439098788</v>
      </c>
      <c r="S19" s="22">
        <f t="shared" si="18"/>
        <v>1652.8476322717518</v>
      </c>
      <c r="T19" s="22">
        <f t="shared" si="18"/>
        <v>1702.4330612399044</v>
      </c>
      <c r="U19" s="22">
        <f t="shared" si="18"/>
        <v>1753.5060530771016</v>
      </c>
      <c r="V19" s="22">
        <f t="shared" si="18"/>
        <v>1806.1112346694147</v>
      </c>
      <c r="W19" s="22">
        <f t="shared" si="18"/>
        <v>1860.2945717094972</v>
      </c>
      <c r="X19" s="22">
        <f t="shared" si="18"/>
        <v>1916.103408860782</v>
      </c>
      <c r="Y19" s="22">
        <f t="shared" si="18"/>
        <v>1973.5865111266057</v>
      </c>
      <c r="Z19" s="22">
        <f t="shared" si="18"/>
        <v>2032.794106460404</v>
      </c>
      <c r="AA19" s="22">
        <f t="shared" si="18"/>
        <v>2093.777929654216</v>
      </c>
      <c r="AB19" s="22">
        <f t="shared" si="18"/>
        <v>2156.5912675438426</v>
      </c>
      <c r="AC19" s="22">
        <f t="shared" si="18"/>
        <v>2221.2890055701578</v>
      </c>
      <c r="AD19" s="22">
        <f t="shared" si="18"/>
        <v>2287.9276757372627</v>
      </c>
      <c r="AE19" s="22">
        <f t="shared" si="18"/>
        <v>2356.5655060093804</v>
      </c>
      <c r="AF19" s="22">
        <f t="shared" si="18"/>
        <v>2427.262471189662</v>
      </c>
      <c r="AG19" s="22">
        <f t="shared" si="11"/>
        <v>2500.080345325352</v>
      </c>
      <c r="AH19" s="22">
        <f t="shared" si="11"/>
        <v>2575.0827556851127</v>
      </c>
      <c r="AI19" s="22">
        <f t="shared" si="11"/>
        <v>2652.335238355666</v>
      </c>
    </row>
    <row r="20" spans="1:35" ht="15">
      <c r="A20" s="18" t="s">
        <v>64</v>
      </c>
      <c r="B20" s="22">
        <f>10*52</f>
        <v>520</v>
      </c>
      <c r="C20" s="22">
        <f t="shared" si="12"/>
        <v>535.6</v>
      </c>
      <c r="D20" s="22">
        <f t="shared" si="12"/>
        <v>551.668</v>
      </c>
      <c r="E20" s="22">
        <f aca="true" t="shared" si="19" ref="E20:AF20">D20*(1+$B$1)</f>
        <v>568.21804</v>
      </c>
      <c r="F20" s="22">
        <f t="shared" si="19"/>
        <v>585.2645812</v>
      </c>
      <c r="G20" s="22">
        <f t="shared" si="19"/>
        <v>602.8225186359999</v>
      </c>
      <c r="H20" s="22">
        <f t="shared" si="19"/>
        <v>620.9071941950799</v>
      </c>
      <c r="I20" s="22">
        <f t="shared" si="19"/>
        <v>639.5344100209323</v>
      </c>
      <c r="J20" s="22">
        <f t="shared" si="19"/>
        <v>658.7204423215603</v>
      </c>
      <c r="K20" s="22">
        <f t="shared" si="19"/>
        <v>678.4820555912071</v>
      </c>
      <c r="L20" s="22">
        <f t="shared" si="19"/>
        <v>698.8365172589433</v>
      </c>
      <c r="M20" s="22">
        <f t="shared" si="19"/>
        <v>719.8016127767116</v>
      </c>
      <c r="N20" s="22">
        <f t="shared" si="19"/>
        <v>741.395661160013</v>
      </c>
      <c r="O20" s="22">
        <f t="shared" si="19"/>
        <v>763.6375309948133</v>
      </c>
      <c r="P20" s="22">
        <f t="shared" si="19"/>
        <v>786.5466569246578</v>
      </c>
      <c r="Q20" s="22">
        <f t="shared" si="19"/>
        <v>810.1430566323976</v>
      </c>
      <c r="R20" s="22">
        <f t="shared" si="19"/>
        <v>834.4473483313695</v>
      </c>
      <c r="S20" s="22">
        <f t="shared" si="19"/>
        <v>859.4807687813106</v>
      </c>
      <c r="T20" s="22">
        <f t="shared" si="19"/>
        <v>885.26519184475</v>
      </c>
      <c r="U20" s="22">
        <f t="shared" si="19"/>
        <v>911.8231476000925</v>
      </c>
      <c r="V20" s="22">
        <f t="shared" si="19"/>
        <v>939.1778420280953</v>
      </c>
      <c r="W20" s="22">
        <f t="shared" si="19"/>
        <v>967.3531772889381</v>
      </c>
      <c r="X20" s="22">
        <f t="shared" si="19"/>
        <v>996.3737726076063</v>
      </c>
      <c r="Y20" s="22">
        <f t="shared" si="19"/>
        <v>1026.2649857858346</v>
      </c>
      <c r="Z20" s="22">
        <f t="shared" si="19"/>
        <v>1057.0529353594097</v>
      </c>
      <c r="AA20" s="22">
        <f t="shared" si="19"/>
        <v>1088.764523420192</v>
      </c>
      <c r="AB20" s="22">
        <f t="shared" si="19"/>
        <v>1121.427459122798</v>
      </c>
      <c r="AC20" s="22">
        <f t="shared" si="19"/>
        <v>1155.0702828964818</v>
      </c>
      <c r="AD20" s="22">
        <f t="shared" si="19"/>
        <v>1189.7223913833764</v>
      </c>
      <c r="AE20" s="22">
        <f t="shared" si="19"/>
        <v>1225.4140631248777</v>
      </c>
      <c r="AF20" s="22">
        <f t="shared" si="19"/>
        <v>1262.176485018624</v>
      </c>
      <c r="AG20" s="22">
        <f t="shared" si="11"/>
        <v>1300.0417795691826</v>
      </c>
      <c r="AH20" s="22">
        <f t="shared" si="11"/>
        <v>1339.0430329562582</v>
      </c>
      <c r="AI20" s="22">
        <f t="shared" si="11"/>
        <v>1379.214323944946</v>
      </c>
    </row>
    <row r="21" spans="1:35" ht="15">
      <c r="A21" s="18" t="s">
        <v>65</v>
      </c>
      <c r="B21" s="22"/>
      <c r="C21" s="22">
        <f t="shared" si="12"/>
        <v>0</v>
      </c>
      <c r="D21" s="22">
        <f t="shared" si="12"/>
        <v>0</v>
      </c>
      <c r="E21" s="22">
        <f aca="true" t="shared" si="20" ref="E21:AF21">D21*(1+$B$1)</f>
        <v>0</v>
      </c>
      <c r="F21" s="22">
        <f t="shared" si="20"/>
        <v>0</v>
      </c>
      <c r="G21" s="22">
        <f t="shared" si="20"/>
        <v>0</v>
      </c>
      <c r="H21" s="22">
        <f t="shared" si="20"/>
        <v>0</v>
      </c>
      <c r="I21" s="22">
        <f t="shared" si="20"/>
        <v>0</v>
      </c>
      <c r="J21" s="22">
        <f t="shared" si="20"/>
        <v>0</v>
      </c>
      <c r="K21" s="22">
        <f t="shared" si="20"/>
        <v>0</v>
      </c>
      <c r="L21" s="22">
        <f t="shared" si="20"/>
        <v>0</v>
      </c>
      <c r="M21" s="22">
        <f t="shared" si="20"/>
        <v>0</v>
      </c>
      <c r="N21" s="22">
        <f t="shared" si="20"/>
        <v>0</v>
      </c>
      <c r="O21" s="22">
        <f t="shared" si="20"/>
        <v>0</v>
      </c>
      <c r="P21" s="22">
        <f t="shared" si="20"/>
        <v>0</v>
      </c>
      <c r="Q21" s="22">
        <f t="shared" si="20"/>
        <v>0</v>
      </c>
      <c r="R21" s="22">
        <f t="shared" si="20"/>
        <v>0</v>
      </c>
      <c r="S21" s="22">
        <f t="shared" si="20"/>
        <v>0</v>
      </c>
      <c r="T21" s="22">
        <f t="shared" si="20"/>
        <v>0</v>
      </c>
      <c r="U21" s="22">
        <f t="shared" si="20"/>
        <v>0</v>
      </c>
      <c r="V21" s="22">
        <f t="shared" si="20"/>
        <v>0</v>
      </c>
      <c r="W21" s="22">
        <f t="shared" si="20"/>
        <v>0</v>
      </c>
      <c r="X21" s="22">
        <f t="shared" si="20"/>
        <v>0</v>
      </c>
      <c r="Y21" s="22">
        <f t="shared" si="20"/>
        <v>0</v>
      </c>
      <c r="Z21" s="22">
        <f t="shared" si="20"/>
        <v>0</v>
      </c>
      <c r="AA21" s="22">
        <f t="shared" si="20"/>
        <v>0</v>
      </c>
      <c r="AB21" s="22">
        <f t="shared" si="20"/>
        <v>0</v>
      </c>
      <c r="AC21" s="22">
        <f t="shared" si="20"/>
        <v>0</v>
      </c>
      <c r="AD21" s="22">
        <f t="shared" si="20"/>
        <v>0</v>
      </c>
      <c r="AE21" s="22">
        <f t="shared" si="20"/>
        <v>0</v>
      </c>
      <c r="AF21" s="22">
        <f t="shared" si="20"/>
        <v>0</v>
      </c>
      <c r="AG21" s="22">
        <f t="shared" si="11"/>
        <v>0</v>
      </c>
      <c r="AH21" s="22">
        <f t="shared" si="11"/>
        <v>0</v>
      </c>
      <c r="AI21" s="22">
        <f t="shared" si="11"/>
        <v>0</v>
      </c>
    </row>
    <row r="22" spans="1:35" ht="15">
      <c r="A22" s="18" t="s">
        <v>41</v>
      </c>
      <c r="B22" s="22">
        <v>400</v>
      </c>
      <c r="C22" s="22">
        <f t="shared" si="12"/>
        <v>412</v>
      </c>
      <c r="D22" s="22">
        <f t="shared" si="12"/>
        <v>424.36</v>
      </c>
      <c r="E22" s="22">
        <f aca="true" t="shared" si="21" ref="E22:AF22">D22*(1+$B$1)</f>
        <v>437.0908</v>
      </c>
      <c r="F22" s="22">
        <f t="shared" si="21"/>
        <v>450.203524</v>
      </c>
      <c r="G22" s="22">
        <f t="shared" si="21"/>
        <v>463.70962972</v>
      </c>
      <c r="H22" s="22">
        <f t="shared" si="21"/>
        <v>477.6209186116</v>
      </c>
      <c r="I22" s="22">
        <f t="shared" si="21"/>
        <v>491.949546169948</v>
      </c>
      <c r="J22" s="22">
        <f t="shared" si="21"/>
        <v>506.7080325550465</v>
      </c>
      <c r="K22" s="22">
        <f t="shared" si="21"/>
        <v>521.9092735316979</v>
      </c>
      <c r="L22" s="22">
        <f t="shared" si="21"/>
        <v>537.5665517376489</v>
      </c>
      <c r="M22" s="22">
        <f t="shared" si="21"/>
        <v>553.6935482897784</v>
      </c>
      <c r="N22" s="22">
        <f t="shared" si="21"/>
        <v>570.3043547384717</v>
      </c>
      <c r="O22" s="22">
        <f t="shared" si="21"/>
        <v>587.4134853806258</v>
      </c>
      <c r="P22" s="22">
        <f t="shared" si="21"/>
        <v>605.0358899420446</v>
      </c>
      <c r="Q22" s="22">
        <f t="shared" si="21"/>
        <v>623.186966640306</v>
      </c>
      <c r="R22" s="22">
        <f t="shared" si="21"/>
        <v>641.8825756395152</v>
      </c>
      <c r="S22" s="22">
        <f t="shared" si="21"/>
        <v>661.1390529087006</v>
      </c>
      <c r="T22" s="22">
        <f t="shared" si="21"/>
        <v>680.9732244959616</v>
      </c>
      <c r="U22" s="22">
        <f t="shared" si="21"/>
        <v>701.4024212308404</v>
      </c>
      <c r="V22" s="22">
        <f t="shared" si="21"/>
        <v>722.4444938677657</v>
      </c>
      <c r="W22" s="22">
        <f t="shared" si="21"/>
        <v>744.1178286837986</v>
      </c>
      <c r="X22" s="22">
        <f t="shared" si="21"/>
        <v>766.4413635443126</v>
      </c>
      <c r="Y22" s="22">
        <f t="shared" si="21"/>
        <v>789.434604450642</v>
      </c>
      <c r="Z22" s="22">
        <f t="shared" si="21"/>
        <v>813.1176425841613</v>
      </c>
      <c r="AA22" s="22">
        <f t="shared" si="21"/>
        <v>837.5111718616862</v>
      </c>
      <c r="AB22" s="22">
        <f t="shared" si="21"/>
        <v>862.6365070175368</v>
      </c>
      <c r="AC22" s="22">
        <f t="shared" si="21"/>
        <v>888.5156022280629</v>
      </c>
      <c r="AD22" s="22">
        <f t="shared" si="21"/>
        <v>915.1710702949048</v>
      </c>
      <c r="AE22" s="22">
        <f t="shared" si="21"/>
        <v>942.6262024037519</v>
      </c>
      <c r="AF22" s="22">
        <f t="shared" si="21"/>
        <v>970.9049884758645</v>
      </c>
      <c r="AG22" s="22">
        <f t="shared" si="11"/>
        <v>1000.0321381301404</v>
      </c>
      <c r="AH22" s="22">
        <f t="shared" si="11"/>
        <v>1030.0331022740447</v>
      </c>
      <c r="AI22" s="22">
        <f t="shared" si="11"/>
        <v>1060.9340953422661</v>
      </c>
    </row>
    <row r="23" spans="1:35" ht="15">
      <c r="A23" s="18" t="s">
        <v>42</v>
      </c>
      <c r="B23" s="22">
        <v>400</v>
      </c>
      <c r="C23" s="22">
        <f t="shared" si="12"/>
        <v>412</v>
      </c>
      <c r="D23" s="22">
        <f t="shared" si="12"/>
        <v>424.36</v>
      </c>
      <c r="E23" s="22">
        <f aca="true" t="shared" si="22" ref="E23:AF23">D23*(1+$B$1)</f>
        <v>437.0908</v>
      </c>
      <c r="F23" s="22">
        <f t="shared" si="22"/>
        <v>450.203524</v>
      </c>
      <c r="G23" s="22">
        <f t="shared" si="22"/>
        <v>463.70962972</v>
      </c>
      <c r="H23" s="22">
        <f t="shared" si="22"/>
        <v>477.6209186116</v>
      </c>
      <c r="I23" s="22">
        <f t="shared" si="22"/>
        <v>491.949546169948</v>
      </c>
      <c r="J23" s="22">
        <f t="shared" si="22"/>
        <v>506.7080325550465</v>
      </c>
      <c r="K23" s="22">
        <f t="shared" si="22"/>
        <v>521.9092735316979</v>
      </c>
      <c r="L23" s="22">
        <f t="shared" si="22"/>
        <v>537.5665517376489</v>
      </c>
      <c r="M23" s="22">
        <f t="shared" si="22"/>
        <v>553.6935482897784</v>
      </c>
      <c r="N23" s="22">
        <f t="shared" si="22"/>
        <v>570.3043547384717</v>
      </c>
      <c r="O23" s="22">
        <f t="shared" si="22"/>
        <v>587.4134853806258</v>
      </c>
      <c r="P23" s="22">
        <f t="shared" si="22"/>
        <v>605.0358899420446</v>
      </c>
      <c r="Q23" s="22">
        <f t="shared" si="22"/>
        <v>623.186966640306</v>
      </c>
      <c r="R23" s="22">
        <f t="shared" si="22"/>
        <v>641.8825756395152</v>
      </c>
      <c r="S23" s="22">
        <f t="shared" si="22"/>
        <v>661.1390529087006</v>
      </c>
      <c r="T23" s="22">
        <f t="shared" si="22"/>
        <v>680.9732244959616</v>
      </c>
      <c r="U23" s="22">
        <f t="shared" si="22"/>
        <v>701.4024212308404</v>
      </c>
      <c r="V23" s="22">
        <f t="shared" si="22"/>
        <v>722.4444938677657</v>
      </c>
      <c r="W23" s="22">
        <f t="shared" si="22"/>
        <v>744.1178286837986</v>
      </c>
      <c r="X23" s="22">
        <f t="shared" si="22"/>
        <v>766.4413635443126</v>
      </c>
      <c r="Y23" s="22">
        <f t="shared" si="22"/>
        <v>789.434604450642</v>
      </c>
      <c r="Z23" s="22">
        <f t="shared" si="22"/>
        <v>813.1176425841613</v>
      </c>
      <c r="AA23" s="22">
        <f t="shared" si="22"/>
        <v>837.5111718616862</v>
      </c>
      <c r="AB23" s="22">
        <f t="shared" si="22"/>
        <v>862.6365070175368</v>
      </c>
      <c r="AC23" s="22">
        <f t="shared" si="22"/>
        <v>888.5156022280629</v>
      </c>
      <c r="AD23" s="22">
        <f t="shared" si="22"/>
        <v>915.1710702949048</v>
      </c>
      <c r="AE23" s="22">
        <f t="shared" si="22"/>
        <v>942.6262024037519</v>
      </c>
      <c r="AF23" s="22">
        <f t="shared" si="22"/>
        <v>970.9049884758645</v>
      </c>
      <c r="AG23" s="22">
        <f t="shared" si="11"/>
        <v>1000.0321381301404</v>
      </c>
      <c r="AH23" s="22">
        <f t="shared" si="11"/>
        <v>1030.0331022740447</v>
      </c>
      <c r="AI23" s="22">
        <f t="shared" si="11"/>
        <v>1060.9340953422661</v>
      </c>
    </row>
    <row r="24" spans="1:35" ht="15">
      <c r="A24" s="18" t="s">
        <v>43</v>
      </c>
      <c r="B24" s="22">
        <v>600</v>
      </c>
      <c r="C24" s="22">
        <f t="shared" si="12"/>
        <v>618</v>
      </c>
      <c r="D24" s="22">
        <f t="shared" si="12"/>
        <v>636.54</v>
      </c>
      <c r="E24" s="22">
        <f aca="true" t="shared" si="23" ref="E24:AF24">D24*(1+$B$1)</f>
        <v>655.6362</v>
      </c>
      <c r="F24" s="22">
        <f t="shared" si="23"/>
        <v>675.305286</v>
      </c>
      <c r="G24" s="22">
        <f t="shared" si="23"/>
        <v>695.56444458</v>
      </c>
      <c r="H24" s="22">
        <f t="shared" si="23"/>
        <v>716.4313779174</v>
      </c>
      <c r="I24" s="22">
        <f t="shared" si="23"/>
        <v>737.924319254922</v>
      </c>
      <c r="J24" s="22">
        <f t="shared" si="23"/>
        <v>760.0620488325696</v>
      </c>
      <c r="K24" s="22">
        <f t="shared" si="23"/>
        <v>782.8639102975468</v>
      </c>
      <c r="L24" s="22">
        <f t="shared" si="23"/>
        <v>806.3498276064732</v>
      </c>
      <c r="M24" s="22">
        <f t="shared" si="23"/>
        <v>830.5403224346675</v>
      </c>
      <c r="N24" s="22">
        <f t="shared" si="23"/>
        <v>855.4565321077075</v>
      </c>
      <c r="O24" s="22">
        <f t="shared" si="23"/>
        <v>881.1202280709388</v>
      </c>
      <c r="P24" s="22">
        <f t="shared" si="23"/>
        <v>907.5538349130669</v>
      </c>
      <c r="Q24" s="22">
        <f t="shared" si="23"/>
        <v>934.7804499604589</v>
      </c>
      <c r="R24" s="22">
        <f t="shared" si="23"/>
        <v>962.8238634592727</v>
      </c>
      <c r="S24" s="22">
        <f t="shared" si="23"/>
        <v>991.708579363051</v>
      </c>
      <c r="T24" s="22">
        <f t="shared" si="23"/>
        <v>1021.4598367439424</v>
      </c>
      <c r="U24" s="22">
        <f t="shared" si="23"/>
        <v>1052.1036318462607</v>
      </c>
      <c r="V24" s="22">
        <f t="shared" si="23"/>
        <v>1083.6667408016485</v>
      </c>
      <c r="W24" s="22">
        <f t="shared" si="23"/>
        <v>1116.176743025698</v>
      </c>
      <c r="X24" s="22">
        <f t="shared" si="23"/>
        <v>1149.662045316469</v>
      </c>
      <c r="Y24" s="22">
        <f t="shared" si="23"/>
        <v>1184.1519066759631</v>
      </c>
      <c r="Z24" s="22">
        <f t="shared" si="23"/>
        <v>1219.676463876242</v>
      </c>
      <c r="AA24" s="22">
        <f t="shared" si="23"/>
        <v>1256.2667577925292</v>
      </c>
      <c r="AB24" s="22">
        <f t="shared" si="23"/>
        <v>1293.954760526305</v>
      </c>
      <c r="AC24" s="22">
        <f t="shared" si="23"/>
        <v>1332.7734033420943</v>
      </c>
      <c r="AD24" s="22">
        <f t="shared" si="23"/>
        <v>1372.756605442357</v>
      </c>
      <c r="AE24" s="22">
        <f t="shared" si="23"/>
        <v>1413.9393036056279</v>
      </c>
      <c r="AF24" s="22">
        <f t="shared" si="23"/>
        <v>1456.3574827137968</v>
      </c>
      <c r="AG24" s="22">
        <f t="shared" si="11"/>
        <v>1500.0482071952108</v>
      </c>
      <c r="AH24" s="22">
        <f t="shared" si="11"/>
        <v>1545.049653411067</v>
      </c>
      <c r="AI24" s="22">
        <f t="shared" si="11"/>
        <v>1591.4011430133992</v>
      </c>
    </row>
    <row r="25" spans="1:35" ht="15">
      <c r="A25" s="18" t="s">
        <v>44</v>
      </c>
      <c r="B25" s="22">
        <f>50*52</f>
        <v>2600</v>
      </c>
      <c r="C25" s="22">
        <f t="shared" si="12"/>
        <v>2678</v>
      </c>
      <c r="D25" s="22">
        <f t="shared" si="12"/>
        <v>2758.34</v>
      </c>
      <c r="E25" s="22">
        <f aca="true" t="shared" si="24" ref="E25:AF25">D25*(1+$B$1)</f>
        <v>2841.0902</v>
      </c>
      <c r="F25" s="22">
        <f t="shared" si="24"/>
        <v>2926.3229060000003</v>
      </c>
      <c r="G25" s="22">
        <f t="shared" si="24"/>
        <v>3014.11259318</v>
      </c>
      <c r="H25" s="22">
        <f t="shared" si="24"/>
        <v>3104.5359709754002</v>
      </c>
      <c r="I25" s="22">
        <f t="shared" si="24"/>
        <v>3197.6720501046625</v>
      </c>
      <c r="J25" s="22">
        <f t="shared" si="24"/>
        <v>3293.6022116078025</v>
      </c>
      <c r="K25" s="22">
        <f t="shared" si="24"/>
        <v>3392.4102779560367</v>
      </c>
      <c r="L25" s="22">
        <f t="shared" si="24"/>
        <v>3494.182586294718</v>
      </c>
      <c r="M25" s="22">
        <f t="shared" si="24"/>
        <v>3599.0080638835598</v>
      </c>
      <c r="N25" s="22">
        <f t="shared" si="24"/>
        <v>3706.9783058000667</v>
      </c>
      <c r="O25" s="22">
        <f t="shared" si="24"/>
        <v>3818.1876549740687</v>
      </c>
      <c r="P25" s="22">
        <f t="shared" si="24"/>
        <v>3932.7332846232907</v>
      </c>
      <c r="Q25" s="22">
        <f t="shared" si="24"/>
        <v>4050.7152831619896</v>
      </c>
      <c r="R25" s="22">
        <f t="shared" si="24"/>
        <v>4172.2367416568495</v>
      </c>
      <c r="S25" s="22">
        <f t="shared" si="24"/>
        <v>4297.403843906555</v>
      </c>
      <c r="T25" s="22">
        <f t="shared" si="24"/>
        <v>4426.325959223752</v>
      </c>
      <c r="U25" s="22">
        <f t="shared" si="24"/>
        <v>4559.115738000464</v>
      </c>
      <c r="V25" s="22">
        <f t="shared" si="24"/>
        <v>4695.889210140478</v>
      </c>
      <c r="W25" s="22">
        <f t="shared" si="24"/>
        <v>4836.765886444692</v>
      </c>
      <c r="X25" s="22">
        <f t="shared" si="24"/>
        <v>4981.868863038033</v>
      </c>
      <c r="Y25" s="22">
        <f t="shared" si="24"/>
        <v>5131.324928929174</v>
      </c>
      <c r="Z25" s="22">
        <f t="shared" si="24"/>
        <v>5285.26467679705</v>
      </c>
      <c r="AA25" s="22">
        <f t="shared" si="24"/>
        <v>5443.822617100962</v>
      </c>
      <c r="AB25" s="22">
        <f t="shared" si="24"/>
        <v>5607.137295613991</v>
      </c>
      <c r="AC25" s="22">
        <f t="shared" si="24"/>
        <v>5775.351414482411</v>
      </c>
      <c r="AD25" s="22">
        <f t="shared" si="24"/>
        <v>5948.611956916884</v>
      </c>
      <c r="AE25" s="22">
        <f t="shared" si="24"/>
        <v>6127.070315624391</v>
      </c>
      <c r="AF25" s="22">
        <f t="shared" si="24"/>
        <v>6310.882425093123</v>
      </c>
      <c r="AG25" s="22">
        <f t="shared" si="11"/>
        <v>6500.208897845917</v>
      </c>
      <c r="AH25" s="22">
        <f t="shared" si="11"/>
        <v>6695.215164781294</v>
      </c>
      <c r="AI25" s="22">
        <f t="shared" si="11"/>
        <v>6896.071619724733</v>
      </c>
    </row>
    <row r="26" spans="1:35" ht="15">
      <c r="A26" s="18" t="s">
        <v>45</v>
      </c>
      <c r="B26" s="22">
        <v>300</v>
      </c>
      <c r="C26" s="22">
        <f t="shared" si="12"/>
        <v>309</v>
      </c>
      <c r="D26" s="22">
        <f t="shared" si="12"/>
        <v>318.27</v>
      </c>
      <c r="E26" s="22">
        <f aca="true" t="shared" si="25" ref="E26:AF26">D26*(1+$B$1)</f>
        <v>327.8181</v>
      </c>
      <c r="F26" s="22">
        <f t="shared" si="25"/>
        <v>337.652643</v>
      </c>
      <c r="G26" s="22">
        <f t="shared" si="25"/>
        <v>347.78222229</v>
      </c>
      <c r="H26" s="22">
        <f t="shared" si="25"/>
        <v>358.2156889587</v>
      </c>
      <c r="I26" s="22">
        <f t="shared" si="25"/>
        <v>368.962159627461</v>
      </c>
      <c r="J26" s="22">
        <f t="shared" si="25"/>
        <v>380.0310244162848</v>
      </c>
      <c r="K26" s="22">
        <f t="shared" si="25"/>
        <v>391.4319551487734</v>
      </c>
      <c r="L26" s="22">
        <f t="shared" si="25"/>
        <v>403.1749138032366</v>
      </c>
      <c r="M26" s="22">
        <f t="shared" si="25"/>
        <v>415.27016121733374</v>
      </c>
      <c r="N26" s="22">
        <f t="shared" si="25"/>
        <v>427.72826605385376</v>
      </c>
      <c r="O26" s="22">
        <f t="shared" si="25"/>
        <v>440.5601140354694</v>
      </c>
      <c r="P26" s="22">
        <f t="shared" si="25"/>
        <v>453.77691745653345</v>
      </c>
      <c r="Q26" s="22">
        <f t="shared" si="25"/>
        <v>467.39022498022945</v>
      </c>
      <c r="R26" s="22">
        <f t="shared" si="25"/>
        <v>481.41193172963636</v>
      </c>
      <c r="S26" s="22">
        <f t="shared" si="25"/>
        <v>495.8542896815255</v>
      </c>
      <c r="T26" s="22">
        <f t="shared" si="25"/>
        <v>510.7299183719712</v>
      </c>
      <c r="U26" s="22">
        <f t="shared" si="25"/>
        <v>526.0518159231303</v>
      </c>
      <c r="V26" s="22">
        <f t="shared" si="25"/>
        <v>541.8333704008243</v>
      </c>
      <c r="W26" s="22">
        <f t="shared" si="25"/>
        <v>558.088371512849</v>
      </c>
      <c r="X26" s="22">
        <f t="shared" si="25"/>
        <v>574.8310226582345</v>
      </c>
      <c r="Y26" s="22">
        <f t="shared" si="25"/>
        <v>592.0759533379816</v>
      </c>
      <c r="Z26" s="22">
        <f t="shared" si="25"/>
        <v>609.838231938121</v>
      </c>
      <c r="AA26" s="22">
        <f t="shared" si="25"/>
        <v>628.1333788962646</v>
      </c>
      <c r="AB26" s="22">
        <f t="shared" si="25"/>
        <v>646.9773802631526</v>
      </c>
      <c r="AC26" s="22">
        <f t="shared" si="25"/>
        <v>666.3867016710471</v>
      </c>
      <c r="AD26" s="22">
        <f t="shared" si="25"/>
        <v>686.3783027211786</v>
      </c>
      <c r="AE26" s="22">
        <f t="shared" si="25"/>
        <v>706.9696518028139</v>
      </c>
      <c r="AF26" s="22">
        <f t="shared" si="25"/>
        <v>728.1787413568984</v>
      </c>
      <c r="AG26" s="22">
        <f t="shared" si="11"/>
        <v>750.0241035976054</v>
      </c>
      <c r="AH26" s="22">
        <f t="shared" si="11"/>
        <v>772.5248267055335</v>
      </c>
      <c r="AI26" s="22">
        <f t="shared" si="11"/>
        <v>795.7005715066996</v>
      </c>
    </row>
    <row r="27" spans="1:35" ht="15">
      <c r="A27" s="18" t="s">
        <v>46</v>
      </c>
      <c r="B27" s="22">
        <f>100*12</f>
        <v>1200</v>
      </c>
      <c r="C27" s="22">
        <f t="shared" si="12"/>
        <v>1236</v>
      </c>
      <c r="D27" s="22">
        <f t="shared" si="12"/>
        <v>1273.08</v>
      </c>
      <c r="E27" s="22">
        <f aca="true" t="shared" si="26" ref="E27:AF27">D27*(1+$B$1)</f>
        <v>1311.2724</v>
      </c>
      <c r="F27" s="22">
        <f t="shared" si="26"/>
        <v>1350.610572</v>
      </c>
      <c r="G27" s="22">
        <f t="shared" si="26"/>
        <v>1391.12888916</v>
      </c>
      <c r="H27" s="22">
        <f t="shared" si="26"/>
        <v>1432.8627558348</v>
      </c>
      <c r="I27" s="22">
        <f t="shared" si="26"/>
        <v>1475.848638509844</v>
      </c>
      <c r="J27" s="22">
        <f t="shared" si="26"/>
        <v>1520.1240976651393</v>
      </c>
      <c r="K27" s="22">
        <f t="shared" si="26"/>
        <v>1565.7278205950936</v>
      </c>
      <c r="L27" s="22">
        <f t="shared" si="26"/>
        <v>1612.6996552129465</v>
      </c>
      <c r="M27" s="22">
        <f t="shared" si="26"/>
        <v>1661.080644869335</v>
      </c>
      <c r="N27" s="22">
        <f t="shared" si="26"/>
        <v>1710.913064215415</v>
      </c>
      <c r="O27" s="22">
        <f t="shared" si="26"/>
        <v>1762.2404561418775</v>
      </c>
      <c r="P27" s="22">
        <f t="shared" si="26"/>
        <v>1815.1076698261338</v>
      </c>
      <c r="Q27" s="22">
        <f t="shared" si="26"/>
        <v>1869.5608999209178</v>
      </c>
      <c r="R27" s="22">
        <f t="shared" si="26"/>
        <v>1925.6477269185455</v>
      </c>
      <c r="S27" s="22">
        <f t="shared" si="26"/>
        <v>1983.417158726102</v>
      </c>
      <c r="T27" s="22">
        <f t="shared" si="26"/>
        <v>2042.919673487885</v>
      </c>
      <c r="U27" s="22">
        <f t="shared" si="26"/>
        <v>2104.2072636925213</v>
      </c>
      <c r="V27" s="22">
        <f t="shared" si="26"/>
        <v>2167.333481603297</v>
      </c>
      <c r="W27" s="22">
        <f t="shared" si="26"/>
        <v>2232.353486051396</v>
      </c>
      <c r="X27" s="22">
        <f t="shared" si="26"/>
        <v>2299.324090632938</v>
      </c>
      <c r="Y27" s="22">
        <f t="shared" si="26"/>
        <v>2368.3038133519262</v>
      </c>
      <c r="Z27" s="22">
        <f t="shared" si="26"/>
        <v>2439.352927752484</v>
      </c>
      <c r="AA27" s="22">
        <f t="shared" si="26"/>
        <v>2512.5335155850585</v>
      </c>
      <c r="AB27" s="22">
        <f t="shared" si="26"/>
        <v>2587.90952105261</v>
      </c>
      <c r="AC27" s="22">
        <f t="shared" si="26"/>
        <v>2665.5468066841886</v>
      </c>
      <c r="AD27" s="22">
        <f t="shared" si="26"/>
        <v>2745.513210884714</v>
      </c>
      <c r="AE27" s="22">
        <f t="shared" si="26"/>
        <v>2827.8786072112557</v>
      </c>
      <c r="AF27" s="22">
        <f t="shared" si="26"/>
        <v>2912.7149654275936</v>
      </c>
      <c r="AG27" s="22">
        <f t="shared" si="11"/>
        <v>3000.0964143904216</v>
      </c>
      <c r="AH27" s="22">
        <f t="shared" si="11"/>
        <v>3090.099306822134</v>
      </c>
      <c r="AI27" s="22">
        <f t="shared" si="11"/>
        <v>3182.8022860267984</v>
      </c>
    </row>
    <row r="28" spans="1:35" ht="15">
      <c r="A28" s="18" t="s">
        <v>47</v>
      </c>
      <c r="B28" s="22">
        <v>500</v>
      </c>
      <c r="C28" s="22">
        <f t="shared" si="12"/>
        <v>515</v>
      </c>
      <c r="D28" s="22">
        <f t="shared" si="12"/>
        <v>530.45</v>
      </c>
      <c r="E28" s="22">
        <f aca="true" t="shared" si="27" ref="E28:AF30">D28*(1+$B$1)</f>
        <v>546.3635</v>
      </c>
      <c r="F28" s="22">
        <f t="shared" si="27"/>
        <v>562.754405</v>
      </c>
      <c r="G28" s="22">
        <f t="shared" si="27"/>
        <v>579.6370371500001</v>
      </c>
      <c r="H28" s="22">
        <f t="shared" si="27"/>
        <v>597.0261482645001</v>
      </c>
      <c r="I28" s="22">
        <f t="shared" si="27"/>
        <v>614.9369327124351</v>
      </c>
      <c r="J28" s="22">
        <f t="shared" si="27"/>
        <v>633.3850406938082</v>
      </c>
      <c r="K28" s="22">
        <f t="shared" si="27"/>
        <v>652.3865919146224</v>
      </c>
      <c r="L28" s="22">
        <f t="shared" si="27"/>
        <v>671.958189672061</v>
      </c>
      <c r="M28" s="22">
        <f t="shared" si="27"/>
        <v>692.1169353622229</v>
      </c>
      <c r="N28" s="22">
        <f t="shared" si="27"/>
        <v>712.8804434230896</v>
      </c>
      <c r="O28" s="22">
        <f t="shared" si="27"/>
        <v>734.2668567257823</v>
      </c>
      <c r="P28" s="22">
        <f t="shared" si="27"/>
        <v>756.2948624275558</v>
      </c>
      <c r="Q28" s="22">
        <f t="shared" si="27"/>
        <v>778.9837083003825</v>
      </c>
      <c r="R28" s="22">
        <f t="shared" si="27"/>
        <v>802.353219549394</v>
      </c>
      <c r="S28" s="22">
        <f t="shared" si="27"/>
        <v>826.4238161358759</v>
      </c>
      <c r="T28" s="22">
        <f t="shared" si="27"/>
        <v>851.2165306199522</v>
      </c>
      <c r="U28" s="22">
        <f t="shared" si="27"/>
        <v>876.7530265385508</v>
      </c>
      <c r="V28" s="22">
        <f t="shared" si="27"/>
        <v>903.0556173347073</v>
      </c>
      <c r="W28" s="22">
        <f t="shared" si="27"/>
        <v>930.1472858547486</v>
      </c>
      <c r="X28" s="22">
        <f t="shared" si="27"/>
        <v>958.051704430391</v>
      </c>
      <c r="Y28" s="22">
        <f t="shared" si="27"/>
        <v>986.7932555633029</v>
      </c>
      <c r="Z28" s="22">
        <f t="shared" si="27"/>
        <v>1016.397053230202</v>
      </c>
      <c r="AA28" s="22">
        <f t="shared" si="27"/>
        <v>1046.888964827108</v>
      </c>
      <c r="AB28" s="22">
        <f t="shared" si="27"/>
        <v>1078.2956337719213</v>
      </c>
      <c r="AC28" s="22">
        <f t="shared" si="27"/>
        <v>1110.6445027850789</v>
      </c>
      <c r="AD28" s="22">
        <f t="shared" si="27"/>
        <v>1143.9638378686313</v>
      </c>
      <c r="AE28" s="22">
        <f t="shared" si="27"/>
        <v>1178.2827530046902</v>
      </c>
      <c r="AF28" s="22">
        <f t="shared" si="27"/>
        <v>1213.631235594831</v>
      </c>
      <c r="AG28" s="22">
        <f aca="true" t="shared" si="28" ref="AG28:AI30">AF28*(1+$B$1)</f>
        <v>1250.040172662676</v>
      </c>
      <c r="AH28" s="22">
        <f t="shared" si="28"/>
        <v>1287.5413778425564</v>
      </c>
      <c r="AI28" s="22">
        <f t="shared" si="28"/>
        <v>1326.167619177833</v>
      </c>
    </row>
    <row r="29" spans="1:35" ht="15">
      <c r="A29" s="18" t="s">
        <v>63</v>
      </c>
      <c r="B29" s="22">
        <v>0</v>
      </c>
      <c r="C29" s="22">
        <f t="shared" si="12"/>
        <v>0</v>
      </c>
      <c r="D29" s="22">
        <f t="shared" si="12"/>
        <v>0</v>
      </c>
      <c r="E29" s="22">
        <f t="shared" si="27"/>
        <v>0</v>
      </c>
      <c r="F29" s="22">
        <f t="shared" si="27"/>
        <v>0</v>
      </c>
      <c r="G29" s="22">
        <f t="shared" si="27"/>
        <v>0</v>
      </c>
      <c r="H29" s="22">
        <f t="shared" si="27"/>
        <v>0</v>
      </c>
      <c r="I29" s="22">
        <f t="shared" si="27"/>
        <v>0</v>
      </c>
      <c r="J29" s="22">
        <f t="shared" si="27"/>
        <v>0</v>
      </c>
      <c r="K29" s="22">
        <f t="shared" si="27"/>
        <v>0</v>
      </c>
      <c r="L29" s="22">
        <f t="shared" si="27"/>
        <v>0</v>
      </c>
      <c r="M29" s="22">
        <f t="shared" si="27"/>
        <v>0</v>
      </c>
      <c r="N29" s="22">
        <f t="shared" si="27"/>
        <v>0</v>
      </c>
      <c r="O29" s="22">
        <f t="shared" si="27"/>
        <v>0</v>
      </c>
      <c r="P29" s="22">
        <f t="shared" si="27"/>
        <v>0</v>
      </c>
      <c r="Q29" s="22">
        <f t="shared" si="27"/>
        <v>0</v>
      </c>
      <c r="R29" s="22">
        <f t="shared" si="27"/>
        <v>0</v>
      </c>
      <c r="S29" s="22">
        <f t="shared" si="27"/>
        <v>0</v>
      </c>
      <c r="T29" s="22">
        <f t="shared" si="27"/>
        <v>0</v>
      </c>
      <c r="U29" s="22">
        <f t="shared" si="27"/>
        <v>0</v>
      </c>
      <c r="V29" s="22">
        <f t="shared" si="27"/>
        <v>0</v>
      </c>
      <c r="W29" s="22">
        <f t="shared" si="27"/>
        <v>0</v>
      </c>
      <c r="X29" s="22">
        <f t="shared" si="27"/>
        <v>0</v>
      </c>
      <c r="Y29" s="22">
        <f t="shared" si="27"/>
        <v>0</v>
      </c>
      <c r="Z29" s="22">
        <f t="shared" si="27"/>
        <v>0</v>
      </c>
      <c r="AA29" s="22">
        <f t="shared" si="27"/>
        <v>0</v>
      </c>
      <c r="AB29" s="22">
        <f t="shared" si="27"/>
        <v>0</v>
      </c>
      <c r="AC29" s="22">
        <f t="shared" si="27"/>
        <v>0</v>
      </c>
      <c r="AD29" s="22">
        <f t="shared" si="27"/>
        <v>0</v>
      </c>
      <c r="AE29" s="22">
        <f t="shared" si="27"/>
        <v>0</v>
      </c>
      <c r="AF29" s="22">
        <f t="shared" si="27"/>
        <v>0</v>
      </c>
      <c r="AG29" s="22">
        <f t="shared" si="28"/>
        <v>0</v>
      </c>
      <c r="AH29" s="22">
        <f t="shared" si="28"/>
        <v>0</v>
      </c>
      <c r="AI29" s="22">
        <f t="shared" si="28"/>
        <v>0</v>
      </c>
    </row>
    <row r="30" spans="1:35" ht="15">
      <c r="A30" s="18" t="s">
        <v>67</v>
      </c>
      <c r="B30" s="22">
        <v>0</v>
      </c>
      <c r="C30" s="22">
        <f t="shared" si="12"/>
        <v>0</v>
      </c>
      <c r="D30" s="22">
        <f>C30*(1+$B$1)</f>
        <v>0</v>
      </c>
      <c r="E30" s="22">
        <f t="shared" si="27"/>
        <v>0</v>
      </c>
      <c r="F30" s="22">
        <f t="shared" si="27"/>
        <v>0</v>
      </c>
      <c r="G30" s="22">
        <f t="shared" si="27"/>
        <v>0</v>
      </c>
      <c r="H30" s="22">
        <f t="shared" si="27"/>
        <v>0</v>
      </c>
      <c r="I30" s="22">
        <f t="shared" si="27"/>
        <v>0</v>
      </c>
      <c r="J30" s="22">
        <f t="shared" si="27"/>
        <v>0</v>
      </c>
      <c r="K30" s="22">
        <f t="shared" si="27"/>
        <v>0</v>
      </c>
      <c r="L30" s="22">
        <f t="shared" si="27"/>
        <v>0</v>
      </c>
      <c r="M30" s="22">
        <f t="shared" si="27"/>
        <v>0</v>
      </c>
      <c r="N30" s="22">
        <f t="shared" si="27"/>
        <v>0</v>
      </c>
      <c r="O30" s="22">
        <f t="shared" si="27"/>
        <v>0</v>
      </c>
      <c r="P30" s="22">
        <f t="shared" si="27"/>
        <v>0</v>
      </c>
      <c r="Q30" s="22">
        <f t="shared" si="27"/>
        <v>0</v>
      </c>
      <c r="R30" s="22">
        <f t="shared" si="27"/>
        <v>0</v>
      </c>
      <c r="S30" s="22">
        <f t="shared" si="27"/>
        <v>0</v>
      </c>
      <c r="T30" s="22">
        <f t="shared" si="27"/>
        <v>0</v>
      </c>
      <c r="U30" s="22">
        <f t="shared" si="27"/>
        <v>0</v>
      </c>
      <c r="V30" s="22">
        <f t="shared" si="27"/>
        <v>0</v>
      </c>
      <c r="W30" s="22">
        <f t="shared" si="27"/>
        <v>0</v>
      </c>
      <c r="X30" s="22">
        <f t="shared" si="27"/>
        <v>0</v>
      </c>
      <c r="Y30" s="22">
        <f t="shared" si="27"/>
        <v>0</v>
      </c>
      <c r="Z30" s="22">
        <f t="shared" si="27"/>
        <v>0</v>
      </c>
      <c r="AA30" s="22">
        <f t="shared" si="27"/>
        <v>0</v>
      </c>
      <c r="AB30" s="22">
        <f t="shared" si="27"/>
        <v>0</v>
      </c>
      <c r="AC30" s="22">
        <f t="shared" si="27"/>
        <v>0</v>
      </c>
      <c r="AD30" s="22">
        <f t="shared" si="27"/>
        <v>0</v>
      </c>
      <c r="AE30" s="22">
        <f t="shared" si="27"/>
        <v>0</v>
      </c>
      <c r="AF30" s="22">
        <f t="shared" si="27"/>
        <v>0</v>
      </c>
      <c r="AG30" s="22">
        <f t="shared" si="28"/>
        <v>0</v>
      </c>
      <c r="AH30" s="22">
        <f t="shared" si="28"/>
        <v>0</v>
      </c>
      <c r="AI30" s="22">
        <f t="shared" si="28"/>
        <v>0</v>
      </c>
    </row>
    <row r="31" spans="1:35" ht="15">
      <c r="A31" s="18" t="s">
        <v>48</v>
      </c>
      <c r="B31" s="22">
        <f>400*12</f>
        <v>4800</v>
      </c>
      <c r="C31" s="22">
        <f t="shared" si="12"/>
        <v>4944</v>
      </c>
      <c r="D31" s="22">
        <f t="shared" si="12"/>
        <v>5092.32</v>
      </c>
      <c r="E31" s="22">
        <f aca="true" t="shared" si="29" ref="E31:AF32">D31*(1+$B$1)</f>
        <v>5245.0896</v>
      </c>
      <c r="F31" s="22">
        <f t="shared" si="29"/>
        <v>5402.442288</v>
      </c>
      <c r="G31" s="22">
        <f t="shared" si="29"/>
        <v>5564.51555664</v>
      </c>
      <c r="H31" s="22">
        <f t="shared" si="29"/>
        <v>5731.4510233392</v>
      </c>
      <c r="I31" s="22">
        <f t="shared" si="29"/>
        <v>5903.394554039376</v>
      </c>
      <c r="J31" s="22">
        <f t="shared" si="29"/>
        <v>6080.496390660557</v>
      </c>
      <c r="K31" s="22">
        <f t="shared" si="29"/>
        <v>6262.911282380374</v>
      </c>
      <c r="L31" s="22">
        <f t="shared" si="29"/>
        <v>6450.798620851786</v>
      </c>
      <c r="M31" s="22">
        <f t="shared" si="29"/>
        <v>6644.32257947734</v>
      </c>
      <c r="N31" s="22">
        <f t="shared" si="29"/>
        <v>6843.65225686166</v>
      </c>
      <c r="O31" s="22">
        <f t="shared" si="29"/>
        <v>7048.96182456751</v>
      </c>
      <c r="P31" s="22">
        <f t="shared" si="29"/>
        <v>7260.430679304535</v>
      </c>
      <c r="Q31" s="22">
        <f t="shared" si="29"/>
        <v>7478.243599683671</v>
      </c>
      <c r="R31" s="22">
        <f t="shared" si="29"/>
        <v>7702.590907674182</v>
      </c>
      <c r="S31" s="22">
        <f t="shared" si="29"/>
        <v>7933.668634904408</v>
      </c>
      <c r="T31" s="22">
        <f t="shared" si="29"/>
        <v>8171.67869395154</v>
      </c>
      <c r="U31" s="22">
        <f t="shared" si="29"/>
        <v>8416.829054770085</v>
      </c>
      <c r="V31" s="22">
        <f t="shared" si="29"/>
        <v>8669.333926413188</v>
      </c>
      <c r="W31" s="22">
        <f t="shared" si="29"/>
        <v>8929.413944205584</v>
      </c>
      <c r="X31" s="22">
        <f t="shared" si="29"/>
        <v>9197.296362531752</v>
      </c>
      <c r="Y31" s="22">
        <f t="shared" si="29"/>
        <v>9473.215253407705</v>
      </c>
      <c r="Z31" s="22">
        <f t="shared" si="29"/>
        <v>9757.411711009936</v>
      </c>
      <c r="AA31" s="22">
        <f t="shared" si="29"/>
        <v>10050.134062340234</v>
      </c>
      <c r="AB31" s="22">
        <f t="shared" si="29"/>
        <v>10351.63808421044</v>
      </c>
      <c r="AC31" s="22">
        <f t="shared" si="29"/>
        <v>10662.187226736754</v>
      </c>
      <c r="AD31" s="22">
        <f t="shared" si="29"/>
        <v>10982.052843538857</v>
      </c>
      <c r="AE31" s="22">
        <f t="shared" si="29"/>
        <v>11311.514428845023</v>
      </c>
      <c r="AF31" s="22">
        <f t="shared" si="29"/>
        <v>11650.859861710374</v>
      </c>
      <c r="AG31" s="22">
        <f aca="true" t="shared" si="30" ref="AG31:AI32">AF31*(1+$B$1)</f>
        <v>12000.385657561686</v>
      </c>
      <c r="AH31" s="22">
        <f t="shared" si="30"/>
        <v>12360.397227288537</v>
      </c>
      <c r="AI31" s="22">
        <f t="shared" si="30"/>
        <v>12731.209144107193</v>
      </c>
    </row>
    <row r="32" spans="1:35" ht="15">
      <c r="A32" s="18" t="s">
        <v>66</v>
      </c>
      <c r="B32" s="22">
        <f>1200*12</f>
        <v>14400</v>
      </c>
      <c r="C32" s="22">
        <f t="shared" si="12"/>
        <v>14832</v>
      </c>
      <c r="D32" s="22">
        <f>C32*(1+$B$1)</f>
        <v>15276.960000000001</v>
      </c>
      <c r="E32" s="22">
        <f t="shared" si="29"/>
        <v>15735.268800000002</v>
      </c>
      <c r="F32" s="22">
        <f t="shared" si="29"/>
        <v>16207.326864000002</v>
      </c>
      <c r="G32" s="22">
        <f t="shared" si="29"/>
        <v>16693.546669920004</v>
      </c>
      <c r="H32" s="22">
        <f t="shared" si="29"/>
        <v>17194.353070017605</v>
      </c>
      <c r="I32" s="22">
        <f t="shared" si="29"/>
        <v>17710.183662118136</v>
      </c>
      <c r="J32" s="22">
        <f t="shared" si="29"/>
        <v>18241.48917198168</v>
      </c>
      <c r="K32" s="22">
        <f t="shared" si="29"/>
        <v>18788.73384714113</v>
      </c>
      <c r="L32" s="22">
        <f t="shared" si="29"/>
        <v>19352.395862555364</v>
      </c>
      <c r="M32" s="22">
        <f t="shared" si="29"/>
        <v>19932.967738432024</v>
      </c>
      <c r="N32" s="22">
        <f t="shared" si="29"/>
        <v>20530.956770584984</v>
      </c>
      <c r="O32" s="22">
        <f t="shared" si="29"/>
        <v>21146.885473702536</v>
      </c>
      <c r="P32" s="22">
        <f t="shared" si="29"/>
        <v>21781.292037913612</v>
      </c>
      <c r="Q32" s="22">
        <f t="shared" si="29"/>
        <v>22434.73079905102</v>
      </c>
      <c r="R32" s="22">
        <f t="shared" si="29"/>
        <v>23107.77272302255</v>
      </c>
      <c r="S32" s="22">
        <f t="shared" si="29"/>
        <v>23801.005904713227</v>
      </c>
      <c r="T32" s="22">
        <f t="shared" si="29"/>
        <v>24515.036081854625</v>
      </c>
      <c r="U32" s="22">
        <f t="shared" si="29"/>
        <v>25250.487164310263</v>
      </c>
      <c r="V32" s="22">
        <f t="shared" si="29"/>
        <v>26008.00177923957</v>
      </c>
      <c r="W32" s="22">
        <f t="shared" si="29"/>
        <v>26788.241832616757</v>
      </c>
      <c r="X32" s="22">
        <f t="shared" si="29"/>
        <v>27591.88908759526</v>
      </c>
      <c r="Y32" s="22">
        <f t="shared" si="29"/>
        <v>28419.64576022312</v>
      </c>
      <c r="Z32" s="22">
        <f t="shared" si="29"/>
        <v>29272.235133029815</v>
      </c>
      <c r="AA32" s="22">
        <f t="shared" si="29"/>
        <v>30150.40218702071</v>
      </c>
      <c r="AB32" s="22">
        <f t="shared" si="29"/>
        <v>31054.914252631334</v>
      </c>
      <c r="AC32" s="22">
        <f t="shared" si="29"/>
        <v>31986.561680210274</v>
      </c>
      <c r="AD32" s="22">
        <f t="shared" si="29"/>
        <v>32946.15853061658</v>
      </c>
      <c r="AE32" s="22">
        <f t="shared" si="29"/>
        <v>33934.54328653508</v>
      </c>
      <c r="AF32" s="22">
        <f t="shared" si="29"/>
        <v>34952.579585131134</v>
      </c>
      <c r="AG32" s="22">
        <f t="shared" si="30"/>
        <v>36001.15697268507</v>
      </c>
      <c r="AH32" s="22">
        <f t="shared" si="30"/>
        <v>37081.191681865625</v>
      </c>
      <c r="AI32" s="22">
        <f t="shared" si="30"/>
        <v>38193.62743232159</v>
      </c>
    </row>
    <row r="33" spans="1:35" ht="15">
      <c r="A33" s="18" t="s">
        <v>37</v>
      </c>
      <c r="B33" s="22">
        <v>1200</v>
      </c>
      <c r="C33" s="22">
        <f t="shared" si="12"/>
        <v>1236</v>
      </c>
      <c r="D33" s="22">
        <f t="shared" si="12"/>
        <v>1273.08</v>
      </c>
      <c r="E33" s="22">
        <f aca="true" t="shared" si="31" ref="E33:AF33">D33*(1+$B$1)</f>
        <v>1311.2724</v>
      </c>
      <c r="F33" s="22">
        <f t="shared" si="31"/>
        <v>1350.610572</v>
      </c>
      <c r="G33" s="22">
        <f t="shared" si="31"/>
        <v>1391.12888916</v>
      </c>
      <c r="H33" s="22">
        <f t="shared" si="31"/>
        <v>1432.8627558348</v>
      </c>
      <c r="I33" s="22">
        <f t="shared" si="31"/>
        <v>1475.848638509844</v>
      </c>
      <c r="J33" s="22">
        <f t="shared" si="31"/>
        <v>1520.1240976651393</v>
      </c>
      <c r="K33" s="22">
        <f t="shared" si="31"/>
        <v>1565.7278205950936</v>
      </c>
      <c r="L33" s="22">
        <f t="shared" si="31"/>
        <v>1612.6996552129465</v>
      </c>
      <c r="M33" s="22">
        <f t="shared" si="31"/>
        <v>1661.080644869335</v>
      </c>
      <c r="N33" s="22">
        <f t="shared" si="31"/>
        <v>1710.913064215415</v>
      </c>
      <c r="O33" s="22">
        <f t="shared" si="31"/>
        <v>1762.2404561418775</v>
      </c>
      <c r="P33" s="22">
        <f t="shared" si="31"/>
        <v>1815.1076698261338</v>
      </c>
      <c r="Q33" s="22">
        <f t="shared" si="31"/>
        <v>1869.5608999209178</v>
      </c>
      <c r="R33" s="22">
        <f t="shared" si="31"/>
        <v>1925.6477269185455</v>
      </c>
      <c r="S33" s="22">
        <f t="shared" si="31"/>
        <v>1983.417158726102</v>
      </c>
      <c r="T33" s="22">
        <f t="shared" si="31"/>
        <v>2042.919673487885</v>
      </c>
      <c r="U33" s="22">
        <f t="shared" si="31"/>
        <v>2104.2072636925213</v>
      </c>
      <c r="V33" s="22">
        <f t="shared" si="31"/>
        <v>2167.333481603297</v>
      </c>
      <c r="W33" s="22">
        <f t="shared" si="31"/>
        <v>2232.353486051396</v>
      </c>
      <c r="X33" s="22">
        <f t="shared" si="31"/>
        <v>2299.324090632938</v>
      </c>
      <c r="Y33" s="22">
        <f t="shared" si="31"/>
        <v>2368.3038133519262</v>
      </c>
      <c r="Z33" s="22">
        <f t="shared" si="31"/>
        <v>2439.352927752484</v>
      </c>
      <c r="AA33" s="22">
        <f t="shared" si="31"/>
        <v>2512.5335155850585</v>
      </c>
      <c r="AB33" s="22">
        <f t="shared" si="31"/>
        <v>2587.90952105261</v>
      </c>
      <c r="AC33" s="22">
        <f t="shared" si="31"/>
        <v>2665.5468066841886</v>
      </c>
      <c r="AD33" s="22">
        <f t="shared" si="31"/>
        <v>2745.513210884714</v>
      </c>
      <c r="AE33" s="22">
        <f t="shared" si="31"/>
        <v>2827.8786072112557</v>
      </c>
      <c r="AF33" s="22">
        <f t="shared" si="31"/>
        <v>2912.7149654275936</v>
      </c>
      <c r="AG33" s="22">
        <f aca="true" t="shared" si="32" ref="AG33:AI38">AF33*(1+$B$1)</f>
        <v>3000.0964143904216</v>
      </c>
      <c r="AH33" s="22">
        <f t="shared" si="32"/>
        <v>3090.099306822134</v>
      </c>
      <c r="AI33" s="22">
        <f t="shared" si="32"/>
        <v>3182.8022860267984</v>
      </c>
    </row>
    <row r="34" spans="1:35" ht="15">
      <c r="A34" s="18" t="s">
        <v>49</v>
      </c>
      <c r="B34" s="22">
        <f>100*12</f>
        <v>1200</v>
      </c>
      <c r="C34" s="22">
        <f t="shared" si="12"/>
        <v>1236</v>
      </c>
      <c r="D34" s="22">
        <f t="shared" si="12"/>
        <v>1273.08</v>
      </c>
      <c r="E34" s="22">
        <f aca="true" t="shared" si="33" ref="E34:AF34">D34*(1+$B$1)</f>
        <v>1311.2724</v>
      </c>
      <c r="F34" s="22">
        <f t="shared" si="33"/>
        <v>1350.610572</v>
      </c>
      <c r="G34" s="22">
        <f t="shared" si="33"/>
        <v>1391.12888916</v>
      </c>
      <c r="H34" s="22">
        <f t="shared" si="33"/>
        <v>1432.8627558348</v>
      </c>
      <c r="I34" s="22">
        <f t="shared" si="33"/>
        <v>1475.848638509844</v>
      </c>
      <c r="J34" s="22">
        <f t="shared" si="33"/>
        <v>1520.1240976651393</v>
      </c>
      <c r="K34" s="22">
        <f t="shared" si="33"/>
        <v>1565.7278205950936</v>
      </c>
      <c r="L34" s="22">
        <f t="shared" si="33"/>
        <v>1612.6996552129465</v>
      </c>
      <c r="M34" s="22">
        <f t="shared" si="33"/>
        <v>1661.080644869335</v>
      </c>
      <c r="N34" s="22">
        <f t="shared" si="33"/>
        <v>1710.913064215415</v>
      </c>
      <c r="O34" s="22">
        <f t="shared" si="33"/>
        <v>1762.2404561418775</v>
      </c>
      <c r="P34" s="22">
        <f t="shared" si="33"/>
        <v>1815.1076698261338</v>
      </c>
      <c r="Q34" s="22">
        <f t="shared" si="33"/>
        <v>1869.5608999209178</v>
      </c>
      <c r="R34" s="22">
        <f t="shared" si="33"/>
        <v>1925.6477269185455</v>
      </c>
      <c r="S34" s="22">
        <f t="shared" si="33"/>
        <v>1983.417158726102</v>
      </c>
      <c r="T34" s="22">
        <f t="shared" si="33"/>
        <v>2042.919673487885</v>
      </c>
      <c r="U34" s="22">
        <f t="shared" si="33"/>
        <v>2104.2072636925213</v>
      </c>
      <c r="V34" s="22">
        <f t="shared" si="33"/>
        <v>2167.333481603297</v>
      </c>
      <c r="W34" s="22">
        <f t="shared" si="33"/>
        <v>2232.353486051396</v>
      </c>
      <c r="X34" s="22">
        <f t="shared" si="33"/>
        <v>2299.324090632938</v>
      </c>
      <c r="Y34" s="22">
        <f t="shared" si="33"/>
        <v>2368.3038133519262</v>
      </c>
      <c r="Z34" s="22">
        <f t="shared" si="33"/>
        <v>2439.352927752484</v>
      </c>
      <c r="AA34" s="22">
        <f t="shared" si="33"/>
        <v>2512.5335155850585</v>
      </c>
      <c r="AB34" s="22">
        <f t="shared" si="33"/>
        <v>2587.90952105261</v>
      </c>
      <c r="AC34" s="22">
        <f t="shared" si="33"/>
        <v>2665.5468066841886</v>
      </c>
      <c r="AD34" s="22">
        <f t="shared" si="33"/>
        <v>2745.513210884714</v>
      </c>
      <c r="AE34" s="22">
        <f t="shared" si="33"/>
        <v>2827.8786072112557</v>
      </c>
      <c r="AF34" s="22">
        <f t="shared" si="33"/>
        <v>2912.7149654275936</v>
      </c>
      <c r="AG34" s="22">
        <f t="shared" si="32"/>
        <v>3000.0964143904216</v>
      </c>
      <c r="AH34" s="22">
        <f t="shared" si="32"/>
        <v>3090.099306822134</v>
      </c>
      <c r="AI34" s="22">
        <f t="shared" si="32"/>
        <v>3182.8022860267984</v>
      </c>
    </row>
    <row r="35" spans="1:35" ht="15">
      <c r="A35" s="18" t="s">
        <v>50</v>
      </c>
      <c r="B35" s="22">
        <f>60*12</f>
        <v>720</v>
      </c>
      <c r="C35" s="22">
        <f t="shared" si="12"/>
        <v>741.6</v>
      </c>
      <c r="D35" s="22">
        <f t="shared" si="12"/>
        <v>763.8480000000001</v>
      </c>
      <c r="E35" s="22">
        <f aca="true" t="shared" si="34" ref="E35:AF35">D35*(1+$B$1)</f>
        <v>786.7634400000001</v>
      </c>
      <c r="F35" s="22">
        <f t="shared" si="34"/>
        <v>810.3663432000001</v>
      </c>
      <c r="G35" s="22">
        <f t="shared" si="34"/>
        <v>834.6773334960001</v>
      </c>
      <c r="H35" s="22">
        <f t="shared" si="34"/>
        <v>859.7176535008801</v>
      </c>
      <c r="I35" s="22">
        <f t="shared" si="34"/>
        <v>885.5091831059066</v>
      </c>
      <c r="J35" s="22">
        <f t="shared" si="34"/>
        <v>912.0744585990838</v>
      </c>
      <c r="K35" s="22">
        <f t="shared" si="34"/>
        <v>939.4366923570562</v>
      </c>
      <c r="L35" s="22">
        <f t="shared" si="34"/>
        <v>967.6197931277679</v>
      </c>
      <c r="M35" s="22">
        <f t="shared" si="34"/>
        <v>996.648386921601</v>
      </c>
      <c r="N35" s="22">
        <f t="shared" si="34"/>
        <v>1026.547838529249</v>
      </c>
      <c r="O35" s="22">
        <f t="shared" si="34"/>
        <v>1057.3442736851266</v>
      </c>
      <c r="P35" s="22">
        <f t="shared" si="34"/>
        <v>1089.0646018956804</v>
      </c>
      <c r="Q35" s="22">
        <f t="shared" si="34"/>
        <v>1121.7365399525509</v>
      </c>
      <c r="R35" s="22">
        <f t="shared" si="34"/>
        <v>1155.3886361511275</v>
      </c>
      <c r="S35" s="22">
        <f t="shared" si="34"/>
        <v>1190.0502952356612</v>
      </c>
      <c r="T35" s="22">
        <f t="shared" si="34"/>
        <v>1225.7518040927312</v>
      </c>
      <c r="U35" s="22">
        <f t="shared" si="34"/>
        <v>1262.524358215513</v>
      </c>
      <c r="V35" s="22">
        <f t="shared" si="34"/>
        <v>1300.4000889619786</v>
      </c>
      <c r="W35" s="22">
        <f t="shared" si="34"/>
        <v>1339.412091630838</v>
      </c>
      <c r="X35" s="22">
        <f t="shared" si="34"/>
        <v>1379.5944543797632</v>
      </c>
      <c r="Y35" s="22">
        <f t="shared" si="34"/>
        <v>1420.982288011156</v>
      </c>
      <c r="Z35" s="22">
        <f t="shared" si="34"/>
        <v>1463.6117566514906</v>
      </c>
      <c r="AA35" s="22">
        <f t="shared" si="34"/>
        <v>1507.5201093510354</v>
      </c>
      <c r="AB35" s="22">
        <f t="shared" si="34"/>
        <v>1552.7457126315664</v>
      </c>
      <c r="AC35" s="22">
        <f t="shared" si="34"/>
        <v>1599.3280840105135</v>
      </c>
      <c r="AD35" s="22">
        <f t="shared" si="34"/>
        <v>1647.307926530829</v>
      </c>
      <c r="AE35" s="22">
        <f t="shared" si="34"/>
        <v>1696.727164326754</v>
      </c>
      <c r="AF35" s="22">
        <f t="shared" si="34"/>
        <v>1747.6289792565567</v>
      </c>
      <c r="AG35" s="22">
        <f t="shared" si="32"/>
        <v>1800.0578486342536</v>
      </c>
      <c r="AH35" s="22">
        <f t="shared" si="32"/>
        <v>1854.0595840932813</v>
      </c>
      <c r="AI35" s="22">
        <f t="shared" si="32"/>
        <v>1909.6813716160798</v>
      </c>
    </row>
    <row r="36" spans="1:35" ht="15">
      <c r="A36" s="18" t="s">
        <v>51</v>
      </c>
      <c r="B36" s="22">
        <v>3000</v>
      </c>
      <c r="C36" s="22">
        <f t="shared" si="12"/>
        <v>3090</v>
      </c>
      <c r="D36" s="22">
        <f t="shared" si="12"/>
        <v>3182.7000000000003</v>
      </c>
      <c r="E36" s="22">
        <f aca="true" t="shared" si="35" ref="E36:AF36">D36*(1+$B$1)</f>
        <v>3278.1810000000005</v>
      </c>
      <c r="F36" s="22">
        <f t="shared" si="35"/>
        <v>3376.526430000001</v>
      </c>
      <c r="G36" s="22">
        <f t="shared" si="35"/>
        <v>3477.8222229000007</v>
      </c>
      <c r="H36" s="22">
        <f t="shared" si="35"/>
        <v>3582.156889587001</v>
      </c>
      <c r="I36" s="22">
        <f t="shared" si="35"/>
        <v>3689.621596274611</v>
      </c>
      <c r="J36" s="22">
        <f t="shared" si="35"/>
        <v>3800.3102441628494</v>
      </c>
      <c r="K36" s="22">
        <f t="shared" si="35"/>
        <v>3914.3195514877348</v>
      </c>
      <c r="L36" s="22">
        <f t="shared" si="35"/>
        <v>4031.749138032367</v>
      </c>
      <c r="M36" s="22">
        <f t="shared" si="35"/>
        <v>4152.701612173338</v>
      </c>
      <c r="N36" s="22">
        <f t="shared" si="35"/>
        <v>4277.282660538538</v>
      </c>
      <c r="O36" s="22">
        <f t="shared" si="35"/>
        <v>4405.6011403546945</v>
      </c>
      <c r="P36" s="22">
        <f t="shared" si="35"/>
        <v>4537.769174565336</v>
      </c>
      <c r="Q36" s="22">
        <f t="shared" si="35"/>
        <v>4673.902249802296</v>
      </c>
      <c r="R36" s="22">
        <f t="shared" si="35"/>
        <v>4814.119317296365</v>
      </c>
      <c r="S36" s="22">
        <f t="shared" si="35"/>
        <v>4958.542896815256</v>
      </c>
      <c r="T36" s="22">
        <f t="shared" si="35"/>
        <v>5107.299183719714</v>
      </c>
      <c r="U36" s="22">
        <f t="shared" si="35"/>
        <v>5260.518159231306</v>
      </c>
      <c r="V36" s="22">
        <f t="shared" si="35"/>
        <v>5418.333704008245</v>
      </c>
      <c r="W36" s="22">
        <f t="shared" si="35"/>
        <v>5580.883715128492</v>
      </c>
      <c r="X36" s="22">
        <f t="shared" si="35"/>
        <v>5748.310226582347</v>
      </c>
      <c r="Y36" s="22">
        <f t="shared" si="35"/>
        <v>5920.759533379818</v>
      </c>
      <c r="Z36" s="22">
        <f t="shared" si="35"/>
        <v>6098.382319381213</v>
      </c>
      <c r="AA36" s="22">
        <f t="shared" si="35"/>
        <v>6281.33378896265</v>
      </c>
      <c r="AB36" s="22">
        <f t="shared" si="35"/>
        <v>6469.77380263153</v>
      </c>
      <c r="AC36" s="22">
        <f t="shared" si="35"/>
        <v>6663.8670167104765</v>
      </c>
      <c r="AD36" s="22">
        <f t="shared" si="35"/>
        <v>6863.783027211791</v>
      </c>
      <c r="AE36" s="22">
        <f t="shared" si="35"/>
        <v>7069.696518028145</v>
      </c>
      <c r="AF36" s="22">
        <f t="shared" si="35"/>
        <v>7281.78741356899</v>
      </c>
      <c r="AG36" s="22">
        <f t="shared" si="32"/>
        <v>7500.24103597606</v>
      </c>
      <c r="AH36" s="22">
        <f t="shared" si="32"/>
        <v>7725.248267055342</v>
      </c>
      <c r="AI36" s="22">
        <f t="shared" si="32"/>
        <v>7957.005715067002</v>
      </c>
    </row>
    <row r="37" spans="1:35" ht="15">
      <c r="A37" s="18" t="s">
        <v>52</v>
      </c>
      <c r="B37" s="22">
        <f>100*12</f>
        <v>1200</v>
      </c>
      <c r="C37" s="22">
        <f t="shared" si="12"/>
        <v>1236</v>
      </c>
      <c r="D37" s="22">
        <f t="shared" si="12"/>
        <v>1273.08</v>
      </c>
      <c r="E37" s="22">
        <f aca="true" t="shared" si="36" ref="E37:AF37">D37*(1+$B$1)</f>
        <v>1311.2724</v>
      </c>
      <c r="F37" s="22">
        <f t="shared" si="36"/>
        <v>1350.610572</v>
      </c>
      <c r="G37" s="22">
        <f t="shared" si="36"/>
        <v>1391.12888916</v>
      </c>
      <c r="H37" s="22">
        <f t="shared" si="36"/>
        <v>1432.8627558348</v>
      </c>
      <c r="I37" s="22">
        <f t="shared" si="36"/>
        <v>1475.848638509844</v>
      </c>
      <c r="J37" s="22">
        <f t="shared" si="36"/>
        <v>1520.1240976651393</v>
      </c>
      <c r="K37" s="22">
        <f t="shared" si="36"/>
        <v>1565.7278205950936</v>
      </c>
      <c r="L37" s="22">
        <f t="shared" si="36"/>
        <v>1612.6996552129465</v>
      </c>
      <c r="M37" s="22">
        <f t="shared" si="36"/>
        <v>1661.080644869335</v>
      </c>
      <c r="N37" s="22">
        <f t="shared" si="36"/>
        <v>1710.913064215415</v>
      </c>
      <c r="O37" s="22">
        <f t="shared" si="36"/>
        <v>1762.2404561418775</v>
      </c>
      <c r="P37" s="22">
        <f t="shared" si="36"/>
        <v>1815.1076698261338</v>
      </c>
      <c r="Q37" s="22">
        <f t="shared" si="36"/>
        <v>1869.5608999209178</v>
      </c>
      <c r="R37" s="22">
        <f t="shared" si="36"/>
        <v>1925.6477269185455</v>
      </c>
      <c r="S37" s="22">
        <f t="shared" si="36"/>
        <v>1983.417158726102</v>
      </c>
      <c r="T37" s="22">
        <f t="shared" si="36"/>
        <v>2042.919673487885</v>
      </c>
      <c r="U37" s="22">
        <f t="shared" si="36"/>
        <v>2104.2072636925213</v>
      </c>
      <c r="V37" s="22">
        <f t="shared" si="36"/>
        <v>2167.333481603297</v>
      </c>
      <c r="W37" s="22">
        <f t="shared" si="36"/>
        <v>2232.353486051396</v>
      </c>
      <c r="X37" s="22">
        <f t="shared" si="36"/>
        <v>2299.324090632938</v>
      </c>
      <c r="Y37" s="22">
        <f t="shared" si="36"/>
        <v>2368.3038133519262</v>
      </c>
      <c r="Z37" s="22">
        <f t="shared" si="36"/>
        <v>2439.352927752484</v>
      </c>
      <c r="AA37" s="22">
        <f t="shared" si="36"/>
        <v>2512.5335155850585</v>
      </c>
      <c r="AB37" s="22">
        <f t="shared" si="36"/>
        <v>2587.90952105261</v>
      </c>
      <c r="AC37" s="22">
        <f t="shared" si="36"/>
        <v>2665.5468066841886</v>
      </c>
      <c r="AD37" s="22">
        <f t="shared" si="36"/>
        <v>2745.513210884714</v>
      </c>
      <c r="AE37" s="22">
        <f t="shared" si="36"/>
        <v>2827.8786072112557</v>
      </c>
      <c r="AF37" s="22">
        <f t="shared" si="36"/>
        <v>2912.7149654275936</v>
      </c>
      <c r="AG37" s="22">
        <f t="shared" si="32"/>
        <v>3000.0964143904216</v>
      </c>
      <c r="AH37" s="22">
        <f t="shared" si="32"/>
        <v>3090.099306822134</v>
      </c>
      <c r="AI37" s="22">
        <f t="shared" si="32"/>
        <v>3182.8022860267984</v>
      </c>
    </row>
    <row r="38" spans="1:35" ht="15">
      <c r="A38" s="28" t="s">
        <v>53</v>
      </c>
      <c r="B38" s="23">
        <v>2400</v>
      </c>
      <c r="C38" s="23">
        <f>400*12</f>
        <v>4800</v>
      </c>
      <c r="D38" s="23">
        <f t="shared" si="12"/>
        <v>4944</v>
      </c>
      <c r="E38" s="23">
        <f aca="true" t="shared" si="37" ref="E38:AF38">D38*(1+$B$1)</f>
        <v>5092.32</v>
      </c>
      <c r="F38" s="23">
        <f t="shared" si="37"/>
        <v>5245.0896</v>
      </c>
      <c r="G38" s="23">
        <f t="shared" si="37"/>
        <v>5402.442288</v>
      </c>
      <c r="H38" s="23">
        <f t="shared" si="37"/>
        <v>5564.51555664</v>
      </c>
      <c r="I38" s="23">
        <f t="shared" si="37"/>
        <v>5731.4510233392</v>
      </c>
      <c r="J38" s="23">
        <f t="shared" si="37"/>
        <v>5903.394554039376</v>
      </c>
      <c r="K38" s="23">
        <f t="shared" si="37"/>
        <v>6080.496390660557</v>
      </c>
      <c r="L38" s="23">
        <f t="shared" si="37"/>
        <v>6262.911282380374</v>
      </c>
      <c r="M38" s="23">
        <f t="shared" si="37"/>
        <v>6450.798620851786</v>
      </c>
      <c r="N38" s="23">
        <f t="shared" si="37"/>
        <v>6644.32257947734</v>
      </c>
      <c r="O38" s="23">
        <f t="shared" si="37"/>
        <v>6843.65225686166</v>
      </c>
      <c r="P38" s="23">
        <f t="shared" si="37"/>
        <v>7048.96182456751</v>
      </c>
      <c r="Q38" s="23">
        <f t="shared" si="37"/>
        <v>7260.430679304535</v>
      </c>
      <c r="R38" s="23">
        <f t="shared" si="37"/>
        <v>7478.243599683671</v>
      </c>
      <c r="S38" s="23">
        <f t="shared" si="37"/>
        <v>7702.590907674182</v>
      </c>
      <c r="T38" s="23">
        <f t="shared" si="37"/>
        <v>7933.668634904408</v>
      </c>
      <c r="U38" s="23">
        <f t="shared" si="37"/>
        <v>8171.67869395154</v>
      </c>
      <c r="V38" s="23">
        <f t="shared" si="37"/>
        <v>8416.829054770085</v>
      </c>
      <c r="W38" s="23">
        <f t="shared" si="37"/>
        <v>8669.333926413188</v>
      </c>
      <c r="X38" s="23">
        <f t="shared" si="37"/>
        <v>8929.413944205584</v>
      </c>
      <c r="Y38" s="23">
        <f t="shared" si="37"/>
        <v>9197.296362531752</v>
      </c>
      <c r="Z38" s="23">
        <f t="shared" si="37"/>
        <v>9473.215253407705</v>
      </c>
      <c r="AA38" s="23">
        <f t="shared" si="37"/>
        <v>9757.411711009936</v>
      </c>
      <c r="AB38" s="23">
        <f t="shared" si="37"/>
        <v>10050.134062340234</v>
      </c>
      <c r="AC38" s="23">
        <f t="shared" si="37"/>
        <v>10351.63808421044</v>
      </c>
      <c r="AD38" s="23">
        <f t="shared" si="37"/>
        <v>10662.187226736754</v>
      </c>
      <c r="AE38" s="23">
        <f t="shared" si="37"/>
        <v>10982.052843538857</v>
      </c>
      <c r="AF38" s="23">
        <f t="shared" si="37"/>
        <v>11311.514428845023</v>
      </c>
      <c r="AG38" s="23">
        <f t="shared" si="32"/>
        <v>11650.859861710374</v>
      </c>
      <c r="AH38" s="23">
        <f t="shared" si="32"/>
        <v>12000.385657561686</v>
      </c>
      <c r="AI38" s="23">
        <f t="shared" si="32"/>
        <v>12360.397227288537</v>
      </c>
    </row>
    <row r="39" spans="1:35" ht="15">
      <c r="A39" s="18" t="s">
        <v>54</v>
      </c>
      <c r="B39" s="22">
        <f>SUM(B13:B38)</f>
        <v>41490</v>
      </c>
      <c r="C39" s="22">
        <f aca="true" t="shared" si="38" ref="C39:AI39">SUM(C12:C38)</f>
        <v>45062.7</v>
      </c>
      <c r="D39" s="22">
        <f t="shared" si="38"/>
        <v>46414.581</v>
      </c>
      <c r="E39" s="22">
        <f t="shared" si="38"/>
        <v>47807.01843000002</v>
      </c>
      <c r="F39" s="22">
        <f t="shared" si="38"/>
        <v>49241.2289829</v>
      </c>
      <c r="G39" s="22">
        <f t="shared" si="38"/>
        <v>50718.465852387</v>
      </c>
      <c r="H39" s="22">
        <f t="shared" si="38"/>
        <v>52240.01982795862</v>
      </c>
      <c r="I39" s="22">
        <f t="shared" si="38"/>
        <v>53807.22042279738</v>
      </c>
      <c r="J39" s="22">
        <f t="shared" si="38"/>
        <v>55421.4370354813</v>
      </c>
      <c r="K39" s="22">
        <f t="shared" si="38"/>
        <v>57084.08014654574</v>
      </c>
      <c r="L39" s="22">
        <f t="shared" si="38"/>
        <v>58796.60255094213</v>
      </c>
      <c r="M39" s="22">
        <f t="shared" si="38"/>
        <v>60560.50062747037</v>
      </c>
      <c r="N39" s="22">
        <f t="shared" si="38"/>
        <v>62377.315646294475</v>
      </c>
      <c r="O39" s="22">
        <f t="shared" si="38"/>
        <v>64248.63511568334</v>
      </c>
      <c r="P39" s="22">
        <f t="shared" si="38"/>
        <v>66176.09416915383</v>
      </c>
      <c r="Q39" s="22">
        <f t="shared" si="38"/>
        <v>68161.37699422844</v>
      </c>
      <c r="R39" s="22">
        <f t="shared" si="38"/>
        <v>70206.21830405529</v>
      </c>
      <c r="S39" s="22">
        <f t="shared" si="38"/>
        <v>72312.40485317697</v>
      </c>
      <c r="T39" s="22">
        <f t="shared" si="38"/>
        <v>74481.77699877226</v>
      </c>
      <c r="U39" s="22">
        <f t="shared" si="38"/>
        <v>76716.23030873544</v>
      </c>
      <c r="V39" s="22">
        <f t="shared" si="38"/>
        <v>79017.7172179975</v>
      </c>
      <c r="W39" s="22">
        <f t="shared" si="38"/>
        <v>81388.24873453742</v>
      </c>
      <c r="X39" s="22">
        <f t="shared" si="38"/>
        <v>83829.89619657358</v>
      </c>
      <c r="Y39" s="22">
        <f t="shared" si="38"/>
        <v>86344.79308247077</v>
      </c>
      <c r="Z39" s="22">
        <f t="shared" si="38"/>
        <v>88935.13687494486</v>
      </c>
      <c r="AA39" s="22">
        <f t="shared" si="38"/>
        <v>91603.19098119326</v>
      </c>
      <c r="AB39" s="22">
        <f t="shared" si="38"/>
        <v>94351.28671062907</v>
      </c>
      <c r="AC39" s="22">
        <f t="shared" si="38"/>
        <v>97181.82531194789</v>
      </c>
      <c r="AD39" s="22">
        <f t="shared" si="38"/>
        <v>100097.28007130636</v>
      </c>
      <c r="AE39" s="22">
        <f t="shared" si="38"/>
        <v>103100.19847344555</v>
      </c>
      <c r="AF39" s="22">
        <f t="shared" si="38"/>
        <v>106193.20442764893</v>
      </c>
      <c r="AG39" s="22">
        <f t="shared" si="38"/>
        <v>109379.0005604784</v>
      </c>
      <c r="AH39" s="22">
        <f t="shared" si="38"/>
        <v>112660.3705772927</v>
      </c>
      <c r="AI39" s="22">
        <f t="shared" si="38"/>
        <v>116040.18169461153</v>
      </c>
    </row>
    <row r="40" spans="1:35" ht="8.25" customHeight="1">
      <c r="A40" s="18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</row>
    <row r="41" spans="1:35" ht="15">
      <c r="A41" s="18" t="s">
        <v>55</v>
      </c>
      <c r="B41" s="25">
        <f aca="true" t="shared" si="39" ref="B41:AI41">B10-B39</f>
        <v>510</v>
      </c>
      <c r="C41" s="25">
        <f t="shared" si="39"/>
        <v>337.3000000000029</v>
      </c>
      <c r="D41" s="25">
        <f t="shared" si="39"/>
        <v>4585.419000000002</v>
      </c>
      <c r="E41" s="25">
        <f t="shared" si="39"/>
        <v>19692.98156999998</v>
      </c>
      <c r="F41" s="25">
        <f t="shared" si="39"/>
        <v>20778.7710171</v>
      </c>
      <c r="G41" s="25">
        <f t="shared" si="39"/>
        <v>21897.134147613004</v>
      </c>
      <c r="H41" s="25">
        <f t="shared" si="39"/>
        <v>23049.04817204138</v>
      </c>
      <c r="I41" s="25">
        <f t="shared" si="39"/>
        <v>24235.51961720261</v>
      </c>
      <c r="J41" s="25">
        <f t="shared" si="39"/>
        <v>25457.5852057187</v>
      </c>
      <c r="K41" s="25">
        <f t="shared" si="39"/>
        <v>26716.312761890258</v>
      </c>
      <c r="L41" s="25">
        <f t="shared" si="39"/>
        <v>28012.80214474695</v>
      </c>
      <c r="M41" s="25">
        <f t="shared" si="39"/>
        <v>29348.186209089377</v>
      </c>
      <c r="N41" s="25">
        <f t="shared" si="39"/>
        <v>30723.631795362075</v>
      </c>
      <c r="O41" s="25">
        <f t="shared" si="39"/>
        <v>32140.3407492229</v>
      </c>
      <c r="P41" s="25">
        <f t="shared" si="39"/>
        <v>33599.55097169962</v>
      </c>
      <c r="Q41" s="25">
        <f t="shared" si="39"/>
        <v>35102.53750085061</v>
      </c>
      <c r="R41" s="25">
        <f t="shared" si="39"/>
        <v>36650.613625876125</v>
      </c>
      <c r="S41" s="25">
        <f t="shared" si="39"/>
        <v>38245.1320346524</v>
      </c>
      <c r="T41" s="25">
        <f t="shared" si="39"/>
        <v>39887.485995692</v>
      </c>
      <c r="U41" s="25">
        <f t="shared" si="39"/>
        <v>41579.110575562765</v>
      </c>
      <c r="V41" s="25">
        <f t="shared" si="39"/>
        <v>43321.48389282962</v>
      </c>
      <c r="W41" s="25">
        <f t="shared" si="39"/>
        <v>45116.128409614525</v>
      </c>
      <c r="X41" s="25">
        <f t="shared" si="39"/>
        <v>46964.612261902934</v>
      </c>
      <c r="Y41" s="25">
        <f t="shared" si="39"/>
        <v>48868.55062976002</v>
      </c>
      <c r="Z41" s="25">
        <f t="shared" si="39"/>
        <v>50829.60714865288</v>
      </c>
      <c r="AA41" s="25">
        <f t="shared" si="39"/>
        <v>52849.49536311244</v>
      </c>
      <c r="AB41" s="25">
        <f t="shared" si="39"/>
        <v>54929.98022400579</v>
      </c>
      <c r="AC41" s="25">
        <f t="shared" si="39"/>
        <v>57072.87963072599</v>
      </c>
      <c r="AD41" s="25">
        <f t="shared" si="39"/>
        <v>59280.066019647755</v>
      </c>
      <c r="AE41" s="25">
        <f t="shared" si="39"/>
        <v>61553.46800023719</v>
      </c>
      <c r="AF41" s="25">
        <f t="shared" si="39"/>
        <v>63895.07204024431</v>
      </c>
      <c r="AG41" s="25">
        <f t="shared" si="39"/>
        <v>66306.92420145165</v>
      </c>
      <c r="AH41" s="25">
        <f t="shared" si="39"/>
        <v>68791.13192749523</v>
      </c>
      <c r="AI41" s="25">
        <f t="shared" si="39"/>
        <v>71349.86588532006</v>
      </c>
    </row>
    <row r="42" spans="1:35" ht="9" customHeight="1">
      <c r="A42" s="18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</row>
    <row r="43" spans="1:35" ht="15">
      <c r="A43" s="18" t="s">
        <v>60</v>
      </c>
      <c r="B43" s="25"/>
      <c r="C43" s="25">
        <f>B41+C41</f>
        <v>847.3000000000029</v>
      </c>
      <c r="D43" s="25">
        <f aca="true" t="shared" si="40" ref="D43:AI43">C43+D41</f>
        <v>5432.719000000005</v>
      </c>
      <c r="E43" s="25">
        <f t="shared" si="40"/>
        <v>25125.700569999986</v>
      </c>
      <c r="F43" s="25">
        <f t="shared" si="40"/>
        <v>45904.471587099986</v>
      </c>
      <c r="G43" s="25">
        <f t="shared" si="40"/>
        <v>67801.605734713</v>
      </c>
      <c r="H43" s="25">
        <f t="shared" si="40"/>
        <v>90850.65390675438</v>
      </c>
      <c r="I43" s="25">
        <f t="shared" si="40"/>
        <v>115086.173523957</v>
      </c>
      <c r="J43" s="25">
        <f t="shared" si="40"/>
        <v>140543.7587296757</v>
      </c>
      <c r="K43" s="25">
        <f t="shared" si="40"/>
        <v>167260.07149156596</v>
      </c>
      <c r="L43" s="25">
        <f t="shared" si="40"/>
        <v>195272.8736363129</v>
      </c>
      <c r="M43" s="25">
        <f t="shared" si="40"/>
        <v>224621.05984540228</v>
      </c>
      <c r="N43" s="25">
        <f t="shared" si="40"/>
        <v>255344.69164076436</v>
      </c>
      <c r="O43" s="25">
        <f t="shared" si="40"/>
        <v>287485.03238998726</v>
      </c>
      <c r="P43" s="25">
        <f t="shared" si="40"/>
        <v>321084.5833616869</v>
      </c>
      <c r="Q43" s="25">
        <f t="shared" si="40"/>
        <v>356187.12086253753</v>
      </c>
      <c r="R43" s="25">
        <f t="shared" si="40"/>
        <v>392837.73448841367</v>
      </c>
      <c r="S43" s="25">
        <f t="shared" si="40"/>
        <v>431082.86652306607</v>
      </c>
      <c r="T43" s="25">
        <f t="shared" si="40"/>
        <v>470970.35251875804</v>
      </c>
      <c r="U43" s="25">
        <f t="shared" si="40"/>
        <v>512549.4630943208</v>
      </c>
      <c r="V43" s="25">
        <f t="shared" si="40"/>
        <v>555870.9469871505</v>
      </c>
      <c r="W43" s="25">
        <f t="shared" si="40"/>
        <v>600987.075396765</v>
      </c>
      <c r="X43" s="25">
        <f t="shared" si="40"/>
        <v>647951.6876586679</v>
      </c>
      <c r="Y43" s="25">
        <f t="shared" si="40"/>
        <v>696820.2382884279</v>
      </c>
      <c r="Z43" s="25">
        <f t="shared" si="40"/>
        <v>747649.8454370808</v>
      </c>
      <c r="AA43" s="25">
        <f t="shared" si="40"/>
        <v>800499.3408001933</v>
      </c>
      <c r="AB43" s="25">
        <f t="shared" si="40"/>
        <v>855429.321024199</v>
      </c>
      <c r="AC43" s="25">
        <f t="shared" si="40"/>
        <v>912502.200654925</v>
      </c>
      <c r="AD43" s="25">
        <f t="shared" si="40"/>
        <v>971782.2666745727</v>
      </c>
      <c r="AE43" s="25">
        <f t="shared" si="40"/>
        <v>1033335.73467481</v>
      </c>
      <c r="AF43" s="25">
        <f t="shared" si="40"/>
        <v>1097230.8067150542</v>
      </c>
      <c r="AG43" s="25">
        <f t="shared" si="40"/>
        <v>1163537.730916506</v>
      </c>
      <c r="AH43" s="25">
        <f t="shared" si="40"/>
        <v>1232328.862844001</v>
      </c>
      <c r="AI43" s="25">
        <f t="shared" si="40"/>
        <v>1303678.7287293212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3"/>
  <sheetViews>
    <sheetView zoomScale="75" zoomScaleNormal="75" zoomScalePageLayoutView="0" workbookViewId="0" topLeftCell="A23">
      <selection activeCell="AC3" sqref="AC3:AF52"/>
    </sheetView>
  </sheetViews>
  <sheetFormatPr defaultColWidth="9.140625" defaultRowHeight="15"/>
  <cols>
    <col min="1" max="1" width="6.28125" style="1" customWidth="1"/>
    <col min="2" max="2" width="9.421875" style="15" bestFit="1" customWidth="1"/>
    <col min="3" max="4" width="9.421875" style="1" hidden="1" customWidth="1"/>
    <col min="5" max="6" width="12.421875" style="1" customWidth="1"/>
    <col min="7" max="7" width="2.00390625" style="1" customWidth="1"/>
    <col min="8" max="8" width="12.140625" style="1" customWidth="1"/>
    <col min="9" max="9" width="12.7109375" style="1" customWidth="1"/>
    <col min="10" max="10" width="12.7109375" style="1" bestFit="1" customWidth="1"/>
    <col min="11" max="11" width="5.00390625" style="1" customWidth="1"/>
    <col min="12" max="12" width="6.00390625" style="1" customWidth="1"/>
    <col min="13" max="13" width="15.00390625" style="1" bestFit="1" customWidth="1"/>
    <col min="14" max="14" width="10.421875" style="1" bestFit="1" customWidth="1"/>
    <col min="15" max="15" width="15.00390625" style="1" bestFit="1" customWidth="1"/>
    <col min="16" max="16" width="2.28125" style="1" customWidth="1"/>
    <col min="17" max="17" width="10.421875" style="1" bestFit="1" customWidth="1"/>
    <col min="18" max="18" width="9.8515625" style="1" hidden="1" customWidth="1"/>
    <col min="19" max="19" width="0" style="1" hidden="1" customWidth="1"/>
    <col min="20" max="20" width="17.00390625" style="1" hidden="1" customWidth="1"/>
    <col min="21" max="21" width="15.57421875" style="1" hidden="1" customWidth="1"/>
    <col min="22" max="22" width="19.8515625" style="1" hidden="1" customWidth="1"/>
    <col min="23" max="23" width="9.8515625" style="1" hidden="1" customWidth="1"/>
    <col min="24" max="28" width="0" style="1" hidden="1" customWidth="1"/>
    <col min="29" max="30" width="9.8515625" style="1" bestFit="1" customWidth="1"/>
    <col min="31" max="31" width="9.140625" style="1" customWidth="1"/>
    <col min="32" max="32" width="9.8515625" style="1" bestFit="1" customWidth="1"/>
    <col min="33" max="16384" width="9.140625" style="1" customWidth="1"/>
  </cols>
  <sheetData>
    <row r="1" spans="2:10" ht="12.75">
      <c r="B1" s="2" t="s">
        <v>0</v>
      </c>
      <c r="I1" s="4">
        <f>'[2]Inflation &amp; Drawdown_MP'!G4</f>
        <v>0.03</v>
      </c>
      <c r="J1" s="4"/>
    </row>
    <row r="2" spans="2:10" ht="12.75">
      <c r="B2" s="2" t="s">
        <v>1</v>
      </c>
      <c r="H2" s="3"/>
      <c r="I2" s="5">
        <v>0.075</v>
      </c>
      <c r="J2" s="4"/>
    </row>
    <row r="3" spans="2:32" ht="12.75">
      <c r="B3" s="2"/>
      <c r="C3" s="2"/>
      <c r="D3" s="2"/>
      <c r="E3" s="6"/>
      <c r="F3" s="6"/>
      <c r="G3" s="6"/>
      <c r="H3" s="7"/>
      <c r="L3" s="7"/>
      <c r="M3" s="6" t="s">
        <v>2</v>
      </c>
      <c r="N3" s="6" t="s">
        <v>3</v>
      </c>
      <c r="O3" s="6" t="s">
        <v>2</v>
      </c>
      <c r="P3" s="3"/>
      <c r="AC3" s="33" t="s">
        <v>69</v>
      </c>
      <c r="AD3" s="33"/>
      <c r="AE3" s="33"/>
      <c r="AF3" s="33"/>
    </row>
    <row r="4" spans="2:15" s="4" customFormat="1" ht="12.75">
      <c r="B4" s="2"/>
      <c r="C4" s="2"/>
      <c r="D4" s="2"/>
      <c r="E4" s="8"/>
      <c r="F4" s="8"/>
      <c r="G4" s="8"/>
      <c r="H4" s="9" t="s">
        <v>4</v>
      </c>
      <c r="I4" s="10" t="s">
        <v>5</v>
      </c>
      <c r="J4" s="11">
        <v>0.3870967741935484</v>
      </c>
      <c r="L4" s="10" t="s">
        <v>6</v>
      </c>
      <c r="M4" s="12" t="s">
        <v>7</v>
      </c>
      <c r="N4" s="10" t="s">
        <v>8</v>
      </c>
      <c r="O4" s="10" t="s">
        <v>9</v>
      </c>
    </row>
    <row r="5" spans="2:29" s="4" customFormat="1" ht="12.75">
      <c r="B5" s="13"/>
      <c r="C5" s="10" t="s">
        <v>10</v>
      </c>
      <c r="D5" s="10" t="s">
        <v>11</v>
      </c>
      <c r="E5" s="10" t="s">
        <v>12</v>
      </c>
      <c r="F5" s="10"/>
      <c r="G5" s="10"/>
      <c r="H5" s="10" t="s">
        <v>13</v>
      </c>
      <c r="I5" s="10" t="s">
        <v>14</v>
      </c>
      <c r="J5" s="10" t="s">
        <v>15</v>
      </c>
      <c r="L5" s="10"/>
      <c r="M5" s="12"/>
      <c r="N5" s="10"/>
      <c r="O5" s="10"/>
      <c r="AC5" s="8" t="s">
        <v>68</v>
      </c>
    </row>
    <row r="6" spans="1:32" ht="12.75">
      <c r="A6" s="14">
        <v>22</v>
      </c>
      <c r="B6" s="15">
        <v>2011</v>
      </c>
      <c r="C6" s="1" t="e">
        <f>#REF!</f>
        <v>#REF!</v>
      </c>
      <c r="D6" s="1" t="e">
        <f>#REF!</f>
        <v>#REF!</v>
      </c>
      <c r="E6" s="17">
        <f>'Expense Planning'!B39</f>
        <v>41490</v>
      </c>
      <c r="H6" s="17">
        <v>0</v>
      </c>
      <c r="I6" s="17">
        <f>(-'Expense Planning'!B$6-'Expense Planning'!B$9)</f>
        <v>0</v>
      </c>
      <c r="J6" s="1">
        <f>(H6*(1+$I$2))+(I6*(1+($I$2/2)))</f>
        <v>0</v>
      </c>
      <c r="L6" s="17">
        <v>59</v>
      </c>
      <c r="M6" s="1">
        <f>LOOKUP((L6),$A$6:$A$83,$J$6:$J$83)</f>
        <v>2385905.8671346814</v>
      </c>
      <c r="N6" s="1">
        <f>LOOKUP(L6,$A$6:$A$83,$E$6:$E$83)-(LOOKUP(L6,A4:A69,$F$6:$F$83))</f>
        <v>123857.05486369578</v>
      </c>
      <c r="O6" s="1">
        <f aca="true" t="shared" si="0" ref="O6:O52">(M6-N6)*(1+$I$2)</f>
        <v>2431702.4731913093</v>
      </c>
      <c r="AC6" s="1">
        <v>1</v>
      </c>
      <c r="AD6" s="14">
        <v>0</v>
      </c>
      <c r="AE6" s="14">
        <f>5*365</f>
        <v>1825</v>
      </c>
      <c r="AF6" s="1">
        <f aca="true" t="shared" si="1" ref="AF6:AF11">(AD6*(1+$I$2))+(AE6*(1+($I$2/2)))</f>
        <v>1893.4375000000002</v>
      </c>
    </row>
    <row r="7" spans="1:32" ht="12.75">
      <c r="A7" s="1">
        <f aca="true" t="shared" si="2" ref="A7:B22">A6+1</f>
        <v>23</v>
      </c>
      <c r="B7" s="15">
        <f t="shared" si="2"/>
        <v>2012</v>
      </c>
      <c r="C7" s="1" t="e">
        <f aca="true" t="shared" si="3" ref="C7:C69">C6*(1+$I$1)</f>
        <v>#REF!</v>
      </c>
      <c r="D7" s="1" t="e">
        <f aca="true" t="shared" si="4" ref="D7:D70">D6*(1+$J$1)</f>
        <v>#REF!</v>
      </c>
      <c r="E7" s="1">
        <f aca="true" t="shared" si="5" ref="E7:E70">E6*(1+$I$1)</f>
        <v>42734.700000000004</v>
      </c>
      <c r="F7" s="3"/>
      <c r="H7" s="1">
        <f>J6</f>
        <v>0</v>
      </c>
      <c r="I7" s="14">
        <f>-'Expense Planning'!$C6-'Expense Planning'!$C9</f>
        <v>5000</v>
      </c>
      <c r="J7" s="1">
        <f aca="true" t="shared" si="6" ref="J7:J50">(H7*(1+$I$2))+(I7*(1+($I$2/2)))</f>
        <v>5187.5</v>
      </c>
      <c r="L7" s="1">
        <f aca="true" t="shared" si="7" ref="L7:L52">L6+1</f>
        <v>60</v>
      </c>
      <c r="M7" s="1">
        <f aca="true" t="shared" si="8" ref="M7:M52">O6</f>
        <v>2431702.4731913093</v>
      </c>
      <c r="N7" s="1">
        <f aca="true" t="shared" si="9" ref="N7:N52">LOOKUP(L7,$A$6:$A$83,$E$6:$E$83)-(LOOKUP(L7,A5:A70,$F$6:$F$83))</f>
        <v>127572.76650960666</v>
      </c>
      <c r="O7" s="1">
        <f t="shared" si="0"/>
        <v>2476939.4346828302</v>
      </c>
      <c r="R7" s="3" t="s">
        <v>16</v>
      </c>
      <c r="AC7" s="1">
        <f>AC6+1</f>
        <v>2</v>
      </c>
      <c r="AD7" s="14">
        <f aca="true" t="shared" si="10" ref="AD7:AD12">AF6</f>
        <v>1893.4375000000002</v>
      </c>
      <c r="AE7" s="14">
        <f aca="true" t="shared" si="11" ref="AE7:AE50">5*365</f>
        <v>1825</v>
      </c>
      <c r="AF7" s="1">
        <f t="shared" si="1"/>
        <v>3928.8828125000005</v>
      </c>
    </row>
    <row r="8" spans="1:32" ht="12.75">
      <c r="A8" s="1">
        <f t="shared" si="2"/>
        <v>24</v>
      </c>
      <c r="B8" s="15">
        <f t="shared" si="2"/>
        <v>2013</v>
      </c>
      <c r="C8" s="1" t="e">
        <f t="shared" si="3"/>
        <v>#REF!</v>
      </c>
      <c r="D8" s="1" t="e">
        <f t="shared" si="4"/>
        <v>#REF!</v>
      </c>
      <c r="E8" s="1">
        <f t="shared" si="5"/>
        <v>44016.74100000001</v>
      </c>
      <c r="F8" s="3"/>
      <c r="H8" s="1">
        <f>J7</f>
        <v>5187.5</v>
      </c>
      <c r="I8" s="14">
        <v>5000</v>
      </c>
      <c r="J8" s="1">
        <f t="shared" si="6"/>
        <v>10764.0625</v>
      </c>
      <c r="L8" s="1">
        <f t="shared" si="7"/>
        <v>61</v>
      </c>
      <c r="M8" s="1">
        <f t="shared" si="8"/>
        <v>2476939.4346828302</v>
      </c>
      <c r="N8" s="1">
        <f t="shared" si="9"/>
        <v>131399.94950489487</v>
      </c>
      <c r="O8" s="1">
        <f t="shared" si="0"/>
        <v>2521454.9465662804</v>
      </c>
      <c r="AC8" s="1">
        <f aca="true" t="shared" si="12" ref="AC8:AC34">AC7+1</f>
        <v>3</v>
      </c>
      <c r="AD8" s="14">
        <f t="shared" si="10"/>
        <v>3928.8828125000005</v>
      </c>
      <c r="AE8" s="14">
        <f t="shared" si="11"/>
        <v>1825</v>
      </c>
      <c r="AF8" s="1">
        <f t="shared" si="1"/>
        <v>6116.9865234375</v>
      </c>
    </row>
    <row r="9" spans="1:32" ht="12.75">
      <c r="A9" s="1">
        <f t="shared" si="2"/>
        <v>25</v>
      </c>
      <c r="B9" s="15">
        <f t="shared" si="2"/>
        <v>2014</v>
      </c>
      <c r="C9" s="1" t="e">
        <f t="shared" si="3"/>
        <v>#REF!</v>
      </c>
      <c r="D9" s="1" t="e">
        <f t="shared" si="4"/>
        <v>#REF!</v>
      </c>
      <c r="E9" s="1">
        <f t="shared" si="5"/>
        <v>45337.24323000001</v>
      </c>
      <c r="F9" s="3"/>
      <c r="H9" s="1">
        <f>J8</f>
        <v>10764.0625</v>
      </c>
      <c r="I9" s="14">
        <v>5000</v>
      </c>
      <c r="J9" s="1">
        <f t="shared" si="6"/>
        <v>16758.8671875</v>
      </c>
      <c r="L9" s="1">
        <f t="shared" si="7"/>
        <v>62</v>
      </c>
      <c r="M9" s="1">
        <f t="shared" si="8"/>
        <v>2521454.9465662804</v>
      </c>
      <c r="N9" s="1">
        <f t="shared" si="9"/>
        <v>135341.94799004172</v>
      </c>
      <c r="O9" s="1">
        <f t="shared" si="0"/>
        <v>2565071.4734694567</v>
      </c>
      <c r="R9" s="1">
        <v>150000</v>
      </c>
      <c r="AC9" s="1">
        <f t="shared" si="12"/>
        <v>4</v>
      </c>
      <c r="AD9" s="14">
        <f t="shared" si="10"/>
        <v>6116.9865234375</v>
      </c>
      <c r="AE9" s="14">
        <f t="shared" si="11"/>
        <v>1825</v>
      </c>
      <c r="AF9" s="1">
        <f t="shared" si="1"/>
        <v>8469.198012695313</v>
      </c>
    </row>
    <row r="10" spans="1:32" ht="12.75">
      <c r="A10" s="1">
        <f t="shared" si="2"/>
        <v>26</v>
      </c>
      <c r="B10" s="15">
        <f t="shared" si="2"/>
        <v>2015</v>
      </c>
      <c r="C10" s="1" t="e">
        <f t="shared" si="3"/>
        <v>#REF!</v>
      </c>
      <c r="D10" s="1" t="e">
        <f t="shared" si="4"/>
        <v>#REF!</v>
      </c>
      <c r="E10" s="1">
        <f t="shared" si="5"/>
        <v>46697.36052690001</v>
      </c>
      <c r="H10" s="1">
        <f>J9</f>
        <v>16758.8671875</v>
      </c>
      <c r="I10" s="14">
        <v>5000</v>
      </c>
      <c r="J10" s="1">
        <f t="shared" si="6"/>
        <v>23203.2822265625</v>
      </c>
      <c r="L10" s="1">
        <f t="shared" si="7"/>
        <v>63</v>
      </c>
      <c r="M10" s="1">
        <f t="shared" si="8"/>
        <v>2565071.4734694567</v>
      </c>
      <c r="N10" s="1">
        <f t="shared" si="9"/>
        <v>139402.20642974298</v>
      </c>
      <c r="O10" s="1">
        <f t="shared" si="0"/>
        <v>2607594.462067692</v>
      </c>
      <c r="R10" s="1">
        <f aca="true" t="shared" si="13" ref="R10:S25">R9*(1+$I$1)</f>
        <v>154500</v>
      </c>
      <c r="AC10" s="1">
        <f t="shared" si="12"/>
        <v>5</v>
      </c>
      <c r="AD10" s="14">
        <f t="shared" si="10"/>
        <v>8469.198012695313</v>
      </c>
      <c r="AE10" s="14">
        <f t="shared" si="11"/>
        <v>1825</v>
      </c>
      <c r="AF10" s="1">
        <f t="shared" si="1"/>
        <v>10997.825363647462</v>
      </c>
    </row>
    <row r="11" spans="1:32" ht="12.75">
      <c r="A11" s="1">
        <f t="shared" si="2"/>
        <v>27</v>
      </c>
      <c r="B11" s="15">
        <f t="shared" si="2"/>
        <v>2016</v>
      </c>
      <c r="C11" s="1" t="e">
        <f t="shared" si="3"/>
        <v>#REF!</v>
      </c>
      <c r="D11" s="1" t="e">
        <f t="shared" si="4"/>
        <v>#REF!</v>
      </c>
      <c r="E11" s="1">
        <f t="shared" si="5"/>
        <v>48098.281342707014</v>
      </c>
      <c r="F11" s="3"/>
      <c r="H11" s="1">
        <f aca="true" t="shared" si="14" ref="H11:H50">J10</f>
        <v>23203.2822265625</v>
      </c>
      <c r="I11" s="14">
        <v>5000</v>
      </c>
      <c r="J11" s="1">
        <f>(H11*(1+$I$2))+(I11*(1+($I$2/2)))</f>
        <v>30131.028393554687</v>
      </c>
      <c r="L11" s="1">
        <f t="shared" si="7"/>
        <v>64</v>
      </c>
      <c r="M11" s="1">
        <f t="shared" si="8"/>
        <v>2607594.462067692</v>
      </c>
      <c r="N11" s="1">
        <f t="shared" si="9"/>
        <v>143584.27262263527</v>
      </c>
      <c r="O11" s="1">
        <f t="shared" si="0"/>
        <v>2648810.953653436</v>
      </c>
      <c r="R11" s="1">
        <f t="shared" si="13"/>
        <v>159135</v>
      </c>
      <c r="W11" s="1">
        <v>750000</v>
      </c>
      <c r="X11" s="3" t="s">
        <v>17</v>
      </c>
      <c r="AC11" s="1">
        <f t="shared" si="12"/>
        <v>6</v>
      </c>
      <c r="AD11" s="14">
        <f t="shared" si="10"/>
        <v>10997.825363647462</v>
      </c>
      <c r="AE11" s="14">
        <f t="shared" si="11"/>
        <v>1825</v>
      </c>
      <c r="AF11" s="1">
        <f t="shared" si="1"/>
        <v>13716.09976592102</v>
      </c>
    </row>
    <row r="12" spans="1:32" ht="12.75">
      <c r="A12" s="1">
        <f t="shared" si="2"/>
        <v>28</v>
      </c>
      <c r="B12" s="15">
        <f t="shared" si="2"/>
        <v>2017</v>
      </c>
      <c r="C12" s="1" t="e">
        <f t="shared" si="3"/>
        <v>#REF!</v>
      </c>
      <c r="D12" s="1" t="e">
        <f t="shared" si="4"/>
        <v>#REF!</v>
      </c>
      <c r="E12" s="1">
        <f t="shared" si="5"/>
        <v>49541.22978298822</v>
      </c>
      <c r="H12" s="1">
        <f>J11</f>
        <v>30131.028393554687</v>
      </c>
      <c r="I12" s="1">
        <f>-'Expense Planning'!H6-'Expense Planning'!H9</f>
        <v>16500</v>
      </c>
      <c r="J12" s="1">
        <f t="shared" si="6"/>
        <v>49509.60552307129</v>
      </c>
      <c r="L12" s="1">
        <f t="shared" si="7"/>
        <v>65</v>
      </c>
      <c r="M12" s="1">
        <f t="shared" si="8"/>
        <v>2648810.953653436</v>
      </c>
      <c r="N12" s="1">
        <f t="shared" si="9"/>
        <v>147891.80080131433</v>
      </c>
      <c r="O12" s="1">
        <f t="shared" si="0"/>
        <v>2688488.089316031</v>
      </c>
      <c r="R12" s="1">
        <f t="shared" si="13"/>
        <v>163909.05000000002</v>
      </c>
      <c r="W12" s="3">
        <v>5266</v>
      </c>
      <c r="X12" s="3" t="s">
        <v>18</v>
      </c>
      <c r="AC12" s="1">
        <f t="shared" si="12"/>
        <v>7</v>
      </c>
      <c r="AD12" s="14">
        <f t="shared" si="10"/>
        <v>13716.09976592102</v>
      </c>
      <c r="AE12" s="14">
        <f t="shared" si="11"/>
        <v>1825</v>
      </c>
      <c r="AF12" s="1">
        <f aca="true" t="shared" si="15" ref="AF12:AF49">(AD12*(1+$I$2))+(AE12*(1+($I$2/2)))</f>
        <v>16638.244748365098</v>
      </c>
    </row>
    <row r="13" spans="1:32" ht="12.75">
      <c r="A13" s="1">
        <f t="shared" si="2"/>
        <v>29</v>
      </c>
      <c r="B13" s="15">
        <f t="shared" si="2"/>
        <v>2018</v>
      </c>
      <c r="C13" s="1" t="e">
        <f t="shared" si="3"/>
        <v>#REF!</v>
      </c>
      <c r="D13" s="1" t="e">
        <f t="shared" si="4"/>
        <v>#REF!</v>
      </c>
      <c r="E13" s="1">
        <f t="shared" si="5"/>
        <v>51027.466676477874</v>
      </c>
      <c r="H13" s="1">
        <f t="shared" si="14"/>
        <v>49509.60552307129</v>
      </c>
      <c r="I13" s="1">
        <f>-'Expense Planning'!I6-'Expense Planning'!I9</f>
        <v>16500</v>
      </c>
      <c r="J13" s="1">
        <f t="shared" si="6"/>
        <v>70341.57593730163</v>
      </c>
      <c r="L13" s="1">
        <f t="shared" si="7"/>
        <v>66</v>
      </c>
      <c r="M13" s="1">
        <f t="shared" si="8"/>
        <v>2688488.089316031</v>
      </c>
      <c r="N13" s="1">
        <f t="shared" si="9"/>
        <v>152328.55482535376</v>
      </c>
      <c r="O13" s="1">
        <f t="shared" si="0"/>
        <v>2726371.4995774776</v>
      </c>
      <c r="R13" s="1">
        <f t="shared" si="13"/>
        <v>168826.32150000002</v>
      </c>
      <c r="W13" s="1">
        <f>W12*12</f>
        <v>63192</v>
      </c>
      <c r="X13" s="3" t="s">
        <v>19</v>
      </c>
      <c r="AC13" s="1">
        <f t="shared" si="12"/>
        <v>8</v>
      </c>
      <c r="AD13" s="14">
        <f aca="true" t="shared" si="16" ref="AD13:AD49">AF12</f>
        <v>16638.244748365098</v>
      </c>
      <c r="AE13" s="14">
        <f t="shared" si="11"/>
        <v>1825</v>
      </c>
      <c r="AF13" s="1">
        <f t="shared" si="15"/>
        <v>19779.55060449248</v>
      </c>
    </row>
    <row r="14" spans="1:32" ht="12.75">
      <c r="A14" s="1">
        <f t="shared" si="2"/>
        <v>30</v>
      </c>
      <c r="B14" s="15">
        <f t="shared" si="2"/>
        <v>2019</v>
      </c>
      <c r="C14" s="1" t="e">
        <f t="shared" si="3"/>
        <v>#REF!</v>
      </c>
      <c r="D14" s="1" t="e">
        <f t="shared" si="4"/>
        <v>#REF!</v>
      </c>
      <c r="E14" s="1">
        <f t="shared" si="5"/>
        <v>52558.29067677221</v>
      </c>
      <c r="H14" s="1">
        <f t="shared" si="14"/>
        <v>70341.57593730163</v>
      </c>
      <c r="I14" s="1">
        <f>-'Expense Planning'!J6-'Expense Planning'!J9</f>
        <v>16500</v>
      </c>
      <c r="J14" s="1">
        <f t="shared" si="6"/>
        <v>92735.94413259925</v>
      </c>
      <c r="L14" s="1">
        <f t="shared" si="7"/>
        <v>67</v>
      </c>
      <c r="M14" s="1">
        <f t="shared" si="8"/>
        <v>2726371.4995774776</v>
      </c>
      <c r="N14" s="1">
        <f t="shared" si="9"/>
        <v>156898.41147011437</v>
      </c>
      <c r="O14" s="1">
        <f t="shared" si="0"/>
        <v>2762183.5697154156</v>
      </c>
      <c r="R14" s="1">
        <f t="shared" si="13"/>
        <v>173891.11114500003</v>
      </c>
      <c r="AC14" s="1">
        <f t="shared" si="12"/>
        <v>9</v>
      </c>
      <c r="AD14" s="14">
        <f t="shared" si="16"/>
        <v>19779.55060449248</v>
      </c>
      <c r="AE14" s="14">
        <f t="shared" si="11"/>
        <v>1825</v>
      </c>
      <c r="AF14" s="1">
        <f t="shared" si="15"/>
        <v>23156.454399829414</v>
      </c>
    </row>
    <row r="15" spans="1:32" ht="12.75">
      <c r="A15" s="1">
        <f t="shared" si="2"/>
        <v>31</v>
      </c>
      <c r="B15" s="15">
        <f t="shared" si="2"/>
        <v>2020</v>
      </c>
      <c r="C15" s="1" t="e">
        <f t="shared" si="3"/>
        <v>#REF!</v>
      </c>
      <c r="D15" s="1" t="e">
        <f t="shared" si="4"/>
        <v>#REF!</v>
      </c>
      <c r="E15" s="1">
        <f t="shared" si="5"/>
        <v>54135.03939707538</v>
      </c>
      <c r="H15" s="1">
        <f t="shared" si="14"/>
        <v>92735.94413259925</v>
      </c>
      <c r="I15" s="1">
        <f>-'Expense Planning'!K6-'Expense Planning'!K9</f>
        <v>16500</v>
      </c>
      <c r="J15" s="1">
        <f t="shared" si="6"/>
        <v>116809.88994254419</v>
      </c>
      <c r="L15" s="1">
        <f t="shared" si="7"/>
        <v>68</v>
      </c>
      <c r="M15" s="1">
        <f t="shared" si="8"/>
        <v>2762183.5697154156</v>
      </c>
      <c r="N15" s="1">
        <f t="shared" si="9"/>
        <v>161605.3638142178</v>
      </c>
      <c r="O15" s="1">
        <f t="shared" si="0"/>
        <v>2795621.5713437875</v>
      </c>
      <c r="Q15" s="3"/>
      <c r="R15" s="1">
        <f t="shared" si="13"/>
        <v>179107.84447935002</v>
      </c>
      <c r="AC15" s="1">
        <f t="shared" si="12"/>
        <v>10</v>
      </c>
      <c r="AD15" s="14">
        <f t="shared" si="16"/>
        <v>23156.454399829414</v>
      </c>
      <c r="AE15" s="14">
        <f t="shared" si="11"/>
        <v>1825</v>
      </c>
      <c r="AF15" s="1">
        <f t="shared" si="15"/>
        <v>26786.625979816617</v>
      </c>
    </row>
    <row r="16" spans="1:32" ht="12.75">
      <c r="A16" s="1">
        <f t="shared" si="2"/>
        <v>32</v>
      </c>
      <c r="B16" s="15">
        <f t="shared" si="2"/>
        <v>2021</v>
      </c>
      <c r="C16" s="1" t="e">
        <f t="shared" si="3"/>
        <v>#REF!</v>
      </c>
      <c r="D16" s="1" t="e">
        <f t="shared" si="4"/>
        <v>#REF!</v>
      </c>
      <c r="E16" s="1">
        <f t="shared" si="5"/>
        <v>55759.09057898764</v>
      </c>
      <c r="H16" s="1">
        <f t="shared" si="14"/>
        <v>116809.88994254419</v>
      </c>
      <c r="I16" s="1">
        <f>-'Expense Planning'!L6-'Expense Planning'!L9</f>
        <v>16500</v>
      </c>
      <c r="J16" s="1">
        <f t="shared" si="6"/>
        <v>142689.381688235</v>
      </c>
      <c r="L16" s="1">
        <f t="shared" si="7"/>
        <v>69</v>
      </c>
      <c r="M16" s="1">
        <f t="shared" si="8"/>
        <v>2795621.5713437875</v>
      </c>
      <c r="N16" s="1">
        <f t="shared" si="9"/>
        <v>166453.52472864432</v>
      </c>
      <c r="O16" s="1">
        <f t="shared" si="0"/>
        <v>2826355.650111279</v>
      </c>
      <c r="R16" s="1">
        <f t="shared" si="13"/>
        <v>184481.07981373052</v>
      </c>
      <c r="T16" s="3" t="s">
        <v>20</v>
      </c>
      <c r="U16" s="3" t="s">
        <v>21</v>
      </c>
      <c r="AC16" s="1">
        <f t="shared" si="12"/>
        <v>11</v>
      </c>
      <c r="AD16" s="14">
        <f t="shared" si="16"/>
        <v>26786.625979816617</v>
      </c>
      <c r="AE16" s="14">
        <f t="shared" si="11"/>
        <v>1825</v>
      </c>
      <c r="AF16" s="1">
        <f t="shared" si="15"/>
        <v>30689.060428302862</v>
      </c>
    </row>
    <row r="17" spans="1:32" ht="12.75">
      <c r="A17" s="1">
        <f t="shared" si="2"/>
        <v>33</v>
      </c>
      <c r="B17" s="15">
        <f t="shared" si="2"/>
        <v>2022</v>
      </c>
      <c r="C17" s="1" t="e">
        <f t="shared" si="3"/>
        <v>#REF!</v>
      </c>
      <c r="D17" s="1" t="e">
        <f t="shared" si="4"/>
        <v>#REF!</v>
      </c>
      <c r="E17" s="1">
        <f t="shared" si="5"/>
        <v>57431.863296357275</v>
      </c>
      <c r="H17" s="1">
        <f t="shared" si="14"/>
        <v>142689.381688235</v>
      </c>
      <c r="I17" s="1">
        <f>-'Expense Planning'!M6-'Expense Planning'!M9</f>
        <v>16500</v>
      </c>
      <c r="J17" s="1">
        <f t="shared" si="6"/>
        <v>170509.83531485262</v>
      </c>
      <c r="L17" s="1">
        <f t="shared" si="7"/>
        <v>70</v>
      </c>
      <c r="M17" s="1">
        <f t="shared" si="8"/>
        <v>2826355.650111279</v>
      </c>
      <c r="N17" s="1">
        <f t="shared" si="9"/>
        <v>171447.13047050365</v>
      </c>
      <c r="O17" s="1">
        <f t="shared" si="0"/>
        <v>2854026.6586138336</v>
      </c>
      <c r="R17" s="1">
        <f t="shared" si="13"/>
        <v>190015.51220814243</v>
      </c>
      <c r="T17" s="3" t="s">
        <v>22</v>
      </c>
      <c r="U17" s="3" t="s">
        <v>23</v>
      </c>
      <c r="AC17" s="1">
        <f t="shared" si="12"/>
        <v>12</v>
      </c>
      <c r="AD17" s="14">
        <f t="shared" si="16"/>
        <v>30689.060428302862</v>
      </c>
      <c r="AE17" s="14">
        <f t="shared" si="11"/>
        <v>1825</v>
      </c>
      <c r="AF17" s="1">
        <f t="shared" si="15"/>
        <v>34884.17746042558</v>
      </c>
    </row>
    <row r="18" spans="1:32" ht="12.75">
      <c r="A18" s="1">
        <f t="shared" si="2"/>
        <v>34</v>
      </c>
      <c r="B18" s="15">
        <f t="shared" si="2"/>
        <v>2023</v>
      </c>
      <c r="C18" s="1" t="e">
        <f t="shared" si="3"/>
        <v>#REF!</v>
      </c>
      <c r="D18" s="1" t="e">
        <f t="shared" si="4"/>
        <v>#REF!</v>
      </c>
      <c r="E18" s="1">
        <f t="shared" si="5"/>
        <v>59154.819195248</v>
      </c>
      <c r="H18" s="1">
        <f t="shared" si="14"/>
        <v>170509.83531485262</v>
      </c>
      <c r="I18" s="1">
        <f>-'Expense Planning'!N6-'Expense Planning'!N9</f>
        <v>16500</v>
      </c>
      <c r="J18" s="1">
        <f t="shared" si="6"/>
        <v>200416.82296346655</v>
      </c>
      <c r="L18" s="1">
        <f t="shared" si="7"/>
        <v>71</v>
      </c>
      <c r="M18" s="1">
        <f t="shared" si="8"/>
        <v>2854026.6586138336</v>
      </c>
      <c r="N18" s="1">
        <f t="shared" si="9"/>
        <v>176590.54438461876</v>
      </c>
      <c r="O18" s="1">
        <f t="shared" si="0"/>
        <v>2878243.8227964058</v>
      </c>
      <c r="R18" s="1">
        <f t="shared" si="13"/>
        <v>195715.97757438672</v>
      </c>
      <c r="T18" s="3" t="s">
        <v>24</v>
      </c>
      <c r="Z18" s="3" t="s">
        <v>25</v>
      </c>
      <c r="AC18" s="1">
        <f t="shared" si="12"/>
        <v>13</v>
      </c>
      <c r="AD18" s="14">
        <f t="shared" si="16"/>
        <v>34884.17746042558</v>
      </c>
      <c r="AE18" s="14">
        <f t="shared" si="11"/>
        <v>1825</v>
      </c>
      <c r="AF18" s="1">
        <f t="shared" si="15"/>
        <v>39393.92826995749</v>
      </c>
    </row>
    <row r="19" spans="1:32" ht="12.75">
      <c r="A19" s="1">
        <f t="shared" si="2"/>
        <v>35</v>
      </c>
      <c r="B19" s="15">
        <f t="shared" si="2"/>
        <v>2024</v>
      </c>
      <c r="C19" s="1" t="e">
        <f t="shared" si="3"/>
        <v>#REF!</v>
      </c>
      <c r="D19" s="1" t="e">
        <f t="shared" si="4"/>
        <v>#REF!</v>
      </c>
      <c r="E19" s="1">
        <f t="shared" si="5"/>
        <v>60929.46377110544</v>
      </c>
      <c r="H19" s="1">
        <f t="shared" si="14"/>
        <v>200416.82296346655</v>
      </c>
      <c r="I19" s="1">
        <f>-'Expense Planning'!O6-'Expense Planning'!O9</f>
        <v>16500</v>
      </c>
      <c r="J19" s="1">
        <f t="shared" si="6"/>
        <v>232566.83468572653</v>
      </c>
      <c r="L19" s="1">
        <f t="shared" si="7"/>
        <v>72</v>
      </c>
      <c r="M19" s="1">
        <f t="shared" si="8"/>
        <v>2878243.8227964058</v>
      </c>
      <c r="N19" s="1">
        <f t="shared" si="9"/>
        <v>181888.26071615733</v>
      </c>
      <c r="O19" s="1">
        <f t="shared" si="0"/>
        <v>2898582.2292362666</v>
      </c>
      <c r="R19" s="1">
        <f t="shared" si="13"/>
        <v>201587.45690161834</v>
      </c>
      <c r="S19" s="1">
        <v>16799</v>
      </c>
      <c r="T19" s="1">
        <f aca="true" t="shared" si="17" ref="T19:T38">$W$13-S19</f>
        <v>46393</v>
      </c>
      <c r="U19" s="16">
        <f>R19-R9</f>
        <v>51587.45690161834</v>
      </c>
      <c r="V19" s="3" t="s">
        <v>26</v>
      </c>
      <c r="Z19" s="1">
        <v>150000</v>
      </c>
      <c r="AC19" s="1">
        <f t="shared" si="12"/>
        <v>14</v>
      </c>
      <c r="AD19" s="14">
        <f t="shared" si="16"/>
        <v>39393.92826995749</v>
      </c>
      <c r="AE19" s="14">
        <f t="shared" si="11"/>
        <v>1825</v>
      </c>
      <c r="AF19" s="1">
        <f t="shared" si="15"/>
        <v>44241.9103902043</v>
      </c>
    </row>
    <row r="20" spans="1:32" ht="12.75">
      <c r="A20" s="1">
        <f t="shared" si="2"/>
        <v>36</v>
      </c>
      <c r="B20" s="15">
        <f t="shared" si="2"/>
        <v>2025</v>
      </c>
      <c r="C20" s="1" t="e">
        <f t="shared" si="3"/>
        <v>#REF!</v>
      </c>
      <c r="D20" s="1" t="e">
        <f t="shared" si="4"/>
        <v>#REF!</v>
      </c>
      <c r="E20" s="1">
        <f t="shared" si="5"/>
        <v>62757.3476842386</v>
      </c>
      <c r="H20" s="1">
        <f t="shared" si="14"/>
        <v>232566.83468572653</v>
      </c>
      <c r="I20" s="1">
        <f>-'Expense Planning'!P6-'Expense Planning'!P9</f>
        <v>16500</v>
      </c>
      <c r="J20" s="1">
        <f t="shared" si="6"/>
        <v>267128.09728715604</v>
      </c>
      <c r="L20" s="1">
        <f t="shared" si="7"/>
        <v>73</v>
      </c>
      <c r="M20" s="1">
        <f t="shared" si="8"/>
        <v>2898582.2292362666</v>
      </c>
      <c r="N20" s="1">
        <f t="shared" si="9"/>
        <v>187344.90853764204</v>
      </c>
      <c r="O20" s="1">
        <f t="shared" si="0"/>
        <v>2914580.1197510213</v>
      </c>
      <c r="R20" s="1">
        <f t="shared" si="13"/>
        <v>207635.0806086669</v>
      </c>
      <c r="S20" s="1">
        <f t="shared" si="13"/>
        <v>17302.97</v>
      </c>
      <c r="T20" s="1">
        <f t="shared" si="17"/>
        <v>45889.03</v>
      </c>
      <c r="U20" s="16">
        <f aca="true" t="shared" si="18" ref="U20:U30">U19*(1+$I$1)</f>
        <v>53135.08060866689</v>
      </c>
      <c r="V20" s="3" t="s">
        <v>27</v>
      </c>
      <c r="AC20" s="1">
        <f t="shared" si="12"/>
        <v>15</v>
      </c>
      <c r="AD20" s="14">
        <f t="shared" si="16"/>
        <v>44241.9103902043</v>
      </c>
      <c r="AE20" s="14">
        <f t="shared" si="11"/>
        <v>1825</v>
      </c>
      <c r="AF20" s="1">
        <f t="shared" si="15"/>
        <v>49453.49116946962</v>
      </c>
    </row>
    <row r="21" spans="1:32" ht="12.75">
      <c r="A21" s="1">
        <f t="shared" si="2"/>
        <v>37</v>
      </c>
      <c r="B21" s="15">
        <f t="shared" si="2"/>
        <v>2026</v>
      </c>
      <c r="C21" s="1" t="e">
        <f t="shared" si="3"/>
        <v>#REF!</v>
      </c>
      <c r="D21" s="1" t="e">
        <f t="shared" si="4"/>
        <v>#REF!</v>
      </c>
      <c r="E21" s="1">
        <f t="shared" si="5"/>
        <v>64640.06811476576</v>
      </c>
      <c r="H21" s="1">
        <f t="shared" si="14"/>
        <v>267128.09728715604</v>
      </c>
      <c r="I21" s="1">
        <f>-'Expense Planning'!Q6-'Expense Planning'!Q9</f>
        <v>16500</v>
      </c>
      <c r="J21" s="1">
        <f t="shared" si="6"/>
        <v>304281.4545836927</v>
      </c>
      <c r="L21" s="1">
        <f t="shared" si="7"/>
        <v>74</v>
      </c>
      <c r="M21" s="1">
        <f t="shared" si="8"/>
        <v>2914580.1197510213</v>
      </c>
      <c r="N21" s="1">
        <f t="shared" si="9"/>
        <v>192965.2557937713</v>
      </c>
      <c r="O21" s="1">
        <f t="shared" si="0"/>
        <v>2925735.9787540436</v>
      </c>
      <c r="R21" s="1">
        <f t="shared" si="13"/>
        <v>213864.13302692692</v>
      </c>
      <c r="S21" s="1">
        <f t="shared" si="13"/>
        <v>17822.059100000002</v>
      </c>
      <c r="T21" s="1">
        <f t="shared" si="17"/>
        <v>45369.9409</v>
      </c>
      <c r="U21" s="16">
        <f t="shared" si="18"/>
        <v>54729.133026926895</v>
      </c>
      <c r="V21" s="3" t="s">
        <v>28</v>
      </c>
      <c r="Z21" s="3" t="s">
        <v>29</v>
      </c>
      <c r="AC21" s="1">
        <f t="shared" si="12"/>
        <v>16</v>
      </c>
      <c r="AD21" s="14">
        <f t="shared" si="16"/>
        <v>49453.49116946962</v>
      </c>
      <c r="AE21" s="14">
        <f t="shared" si="11"/>
        <v>1825</v>
      </c>
      <c r="AF21" s="1">
        <f t="shared" si="15"/>
        <v>55055.94050717984</v>
      </c>
    </row>
    <row r="22" spans="1:32" ht="12.75">
      <c r="A22" s="1">
        <f t="shared" si="2"/>
        <v>38</v>
      </c>
      <c r="B22" s="15">
        <f t="shared" si="2"/>
        <v>2027</v>
      </c>
      <c r="C22" s="1" t="e">
        <f t="shared" si="3"/>
        <v>#REF!</v>
      </c>
      <c r="D22" s="1" t="e">
        <f t="shared" si="4"/>
        <v>#REF!</v>
      </c>
      <c r="E22" s="1">
        <f t="shared" si="5"/>
        <v>66579.27015820873</v>
      </c>
      <c r="H22" s="1">
        <f t="shared" si="14"/>
        <v>304281.4545836927</v>
      </c>
      <c r="I22" s="1">
        <f>-'Expense Planning'!R6-'Expense Planning'!R9</f>
        <v>16500</v>
      </c>
      <c r="J22" s="1">
        <f t="shared" si="6"/>
        <v>344221.3136774697</v>
      </c>
      <c r="L22" s="1">
        <f t="shared" si="7"/>
        <v>75</v>
      </c>
      <c r="M22" s="1">
        <f t="shared" si="8"/>
        <v>2925735.9787540436</v>
      </c>
      <c r="N22" s="1">
        <f t="shared" si="9"/>
        <v>198754.21346758446</v>
      </c>
      <c r="O22" s="1">
        <f t="shared" si="0"/>
        <v>2931505.3976829434</v>
      </c>
      <c r="R22" s="1">
        <f t="shared" si="13"/>
        <v>220280.05701773474</v>
      </c>
      <c r="S22" s="1">
        <f t="shared" si="13"/>
        <v>18356.720873000002</v>
      </c>
      <c r="T22" s="1">
        <f t="shared" si="17"/>
        <v>44835.279127</v>
      </c>
      <c r="U22" s="16">
        <f t="shared" si="18"/>
        <v>56371.0070177347</v>
      </c>
      <c r="V22" s="3" t="s">
        <v>30</v>
      </c>
      <c r="Z22" s="1">
        <v>201587</v>
      </c>
      <c r="AC22" s="1">
        <f t="shared" si="12"/>
        <v>17</v>
      </c>
      <c r="AD22" s="14">
        <f t="shared" si="16"/>
        <v>55055.94050717984</v>
      </c>
      <c r="AE22" s="14">
        <f t="shared" si="11"/>
        <v>1825</v>
      </c>
      <c r="AF22" s="1">
        <f t="shared" si="15"/>
        <v>61078.57354521832</v>
      </c>
    </row>
    <row r="23" spans="1:32" ht="12.75">
      <c r="A23" s="1">
        <f aca="true" t="shared" si="19" ref="A23:B38">A22+1</f>
        <v>39</v>
      </c>
      <c r="B23" s="15">
        <f t="shared" si="19"/>
        <v>2028</v>
      </c>
      <c r="C23" s="1" t="e">
        <f t="shared" si="3"/>
        <v>#REF!</v>
      </c>
      <c r="D23" s="1" t="e">
        <f t="shared" si="4"/>
        <v>#REF!</v>
      </c>
      <c r="E23" s="1">
        <f t="shared" si="5"/>
        <v>68576.648262955</v>
      </c>
      <c r="H23" s="1">
        <f t="shared" si="14"/>
        <v>344221.3136774697</v>
      </c>
      <c r="I23" s="1">
        <f>-'Expense Planning'!S6-'Expense Planning'!S9</f>
        <v>16500</v>
      </c>
      <c r="J23" s="1">
        <f t="shared" si="6"/>
        <v>387156.6622032799</v>
      </c>
      <c r="L23" s="1">
        <f t="shared" si="7"/>
        <v>76</v>
      </c>
      <c r="M23" s="1">
        <f t="shared" si="8"/>
        <v>2931505.3976829434</v>
      </c>
      <c r="N23" s="1">
        <f t="shared" si="9"/>
        <v>204716.839871612</v>
      </c>
      <c r="O23" s="1">
        <f t="shared" si="0"/>
        <v>2931297.699647181</v>
      </c>
      <c r="R23" s="1">
        <f t="shared" si="13"/>
        <v>226888.4587282668</v>
      </c>
      <c r="S23" s="1">
        <f t="shared" si="13"/>
        <v>18907.42249919</v>
      </c>
      <c r="T23" s="1">
        <f t="shared" si="17"/>
        <v>44284.57750081</v>
      </c>
      <c r="U23" s="16">
        <f t="shared" si="18"/>
        <v>58062.13722826674</v>
      </c>
      <c r="AC23" s="1">
        <f t="shared" si="12"/>
        <v>18</v>
      </c>
      <c r="AD23" s="14">
        <f t="shared" si="16"/>
        <v>61078.57354521832</v>
      </c>
      <c r="AE23" s="14">
        <f t="shared" si="11"/>
        <v>1825</v>
      </c>
      <c r="AF23" s="1">
        <f t="shared" si="15"/>
        <v>67552.90406110969</v>
      </c>
    </row>
    <row r="24" spans="1:32" ht="12.75">
      <c r="A24" s="1">
        <f t="shared" si="19"/>
        <v>40</v>
      </c>
      <c r="B24" s="15">
        <f t="shared" si="19"/>
        <v>2029</v>
      </c>
      <c r="C24" s="1" t="e">
        <f t="shared" si="3"/>
        <v>#REF!</v>
      </c>
      <c r="D24" s="1" t="e">
        <f t="shared" si="4"/>
        <v>#REF!</v>
      </c>
      <c r="E24" s="1">
        <f t="shared" si="5"/>
        <v>70633.94771084365</v>
      </c>
      <c r="H24" s="1">
        <f t="shared" si="14"/>
        <v>387156.6622032799</v>
      </c>
      <c r="I24" s="1">
        <f>-'Expense Planning'!T6-'Expense Planning'!T9</f>
        <v>16500</v>
      </c>
      <c r="J24" s="1">
        <f t="shared" si="6"/>
        <v>433312.1618685259</v>
      </c>
      <c r="L24" s="1">
        <f t="shared" si="7"/>
        <v>77</v>
      </c>
      <c r="M24" s="1">
        <f t="shared" si="8"/>
        <v>2931297.699647181</v>
      </c>
      <c r="N24" s="1">
        <f t="shared" si="9"/>
        <v>210858.34506776035</v>
      </c>
      <c r="O24" s="1">
        <f t="shared" si="0"/>
        <v>2924472.306172877</v>
      </c>
      <c r="R24" s="1">
        <f t="shared" si="13"/>
        <v>233695.1124901148</v>
      </c>
      <c r="S24" s="1">
        <f t="shared" si="13"/>
        <v>19474.6451741657</v>
      </c>
      <c r="T24" s="1">
        <f t="shared" si="17"/>
        <v>43717.3548258343</v>
      </c>
      <c r="U24" s="16">
        <f t="shared" si="18"/>
        <v>59804.001345114746</v>
      </c>
      <c r="AC24" s="1">
        <f t="shared" si="12"/>
        <v>19</v>
      </c>
      <c r="AD24" s="14">
        <f t="shared" si="16"/>
        <v>67552.90406110969</v>
      </c>
      <c r="AE24" s="14">
        <f t="shared" si="11"/>
        <v>1825</v>
      </c>
      <c r="AF24" s="1">
        <f t="shared" si="15"/>
        <v>74512.80936569291</v>
      </c>
    </row>
    <row r="25" spans="1:32" ht="12.75">
      <c r="A25" s="1">
        <f t="shared" si="19"/>
        <v>41</v>
      </c>
      <c r="B25" s="15">
        <f t="shared" si="19"/>
        <v>2030</v>
      </c>
      <c r="C25" s="1" t="e">
        <f t="shared" si="3"/>
        <v>#REF!</v>
      </c>
      <c r="D25" s="1" t="e">
        <f t="shared" si="4"/>
        <v>#REF!</v>
      </c>
      <c r="E25" s="1">
        <f t="shared" si="5"/>
        <v>72752.96614216897</v>
      </c>
      <c r="H25" s="1">
        <f t="shared" si="14"/>
        <v>433312.1618685259</v>
      </c>
      <c r="I25" s="1">
        <f>-'Expense Planning'!U6-'Expense Planning'!U9</f>
        <v>16500</v>
      </c>
      <c r="J25" s="1">
        <f t="shared" si="6"/>
        <v>482929.32400866534</v>
      </c>
      <c r="L25" s="1">
        <f t="shared" si="7"/>
        <v>78</v>
      </c>
      <c r="M25" s="1">
        <f t="shared" si="8"/>
        <v>2924472.306172877</v>
      </c>
      <c r="N25" s="1">
        <f t="shared" si="9"/>
        <v>217184.09541979316</v>
      </c>
      <c r="O25" s="1">
        <f t="shared" si="0"/>
        <v>2910334.8265595655</v>
      </c>
      <c r="R25" s="1">
        <f t="shared" si="13"/>
        <v>240705.96586481825</v>
      </c>
      <c r="S25" s="1">
        <f t="shared" si="13"/>
        <v>20058.88452939067</v>
      </c>
      <c r="T25" s="1">
        <f t="shared" si="17"/>
        <v>43133.11547060933</v>
      </c>
      <c r="U25" s="16">
        <f t="shared" si="18"/>
        <v>61598.12138546819</v>
      </c>
      <c r="AC25" s="1">
        <f t="shared" si="12"/>
        <v>20</v>
      </c>
      <c r="AD25" s="14">
        <f t="shared" si="16"/>
        <v>74512.80936569291</v>
      </c>
      <c r="AE25" s="14">
        <f t="shared" si="11"/>
        <v>1825</v>
      </c>
      <c r="AF25" s="1">
        <f t="shared" si="15"/>
        <v>81994.70756811988</v>
      </c>
    </row>
    <row r="26" spans="1:32" ht="12.75">
      <c r="A26" s="1">
        <f t="shared" si="19"/>
        <v>42</v>
      </c>
      <c r="B26" s="15">
        <f t="shared" si="19"/>
        <v>2031</v>
      </c>
      <c r="C26" s="1" t="e">
        <f t="shared" si="3"/>
        <v>#REF!</v>
      </c>
      <c r="D26" s="1" t="e">
        <f t="shared" si="4"/>
        <v>#REF!</v>
      </c>
      <c r="E26" s="1">
        <f t="shared" si="5"/>
        <v>74935.55512643403</v>
      </c>
      <c r="H26" s="1">
        <f t="shared" si="14"/>
        <v>482929.32400866534</v>
      </c>
      <c r="I26" s="1">
        <f>-'Expense Planning'!V6-'Expense Planning'!V9</f>
        <v>16500</v>
      </c>
      <c r="J26" s="1">
        <f t="shared" si="6"/>
        <v>536267.7733093152</v>
      </c>
      <c r="L26" s="1">
        <f t="shared" si="7"/>
        <v>79</v>
      </c>
      <c r="M26" s="1">
        <f t="shared" si="8"/>
        <v>2910334.8265595655</v>
      </c>
      <c r="N26" s="1">
        <f t="shared" si="9"/>
        <v>223699.61828238695</v>
      </c>
      <c r="O26" s="1">
        <f t="shared" si="0"/>
        <v>2888132.8488979666</v>
      </c>
      <c r="Q26" s="3"/>
      <c r="R26" s="1">
        <f aca="true" t="shared" si="20" ref="R26:S38">R25*(1+$I$1)</f>
        <v>247927.1448407628</v>
      </c>
      <c r="S26" s="1">
        <f t="shared" si="20"/>
        <v>20660.651065272392</v>
      </c>
      <c r="T26" s="1">
        <f t="shared" si="17"/>
        <v>42531.348934727605</v>
      </c>
      <c r="U26" s="16">
        <f t="shared" si="18"/>
        <v>63446.06502703224</v>
      </c>
      <c r="AC26" s="1">
        <f t="shared" si="12"/>
        <v>21</v>
      </c>
      <c r="AD26" s="14">
        <f t="shared" si="16"/>
        <v>81994.70756811988</v>
      </c>
      <c r="AE26" s="14">
        <f t="shared" si="11"/>
        <v>1825</v>
      </c>
      <c r="AF26" s="1">
        <f t="shared" si="15"/>
        <v>90037.74813572886</v>
      </c>
    </row>
    <row r="27" spans="1:32" ht="12.75">
      <c r="A27" s="1">
        <f t="shared" si="19"/>
        <v>43</v>
      </c>
      <c r="B27" s="15">
        <f t="shared" si="19"/>
        <v>2032</v>
      </c>
      <c r="C27" s="1" t="e">
        <f t="shared" si="3"/>
        <v>#REF!</v>
      </c>
      <c r="D27" s="1" t="e">
        <f t="shared" si="4"/>
        <v>#REF!</v>
      </c>
      <c r="E27" s="1">
        <f t="shared" si="5"/>
        <v>77183.62178022705</v>
      </c>
      <c r="F27" s="3"/>
      <c r="H27" s="1">
        <f t="shared" si="14"/>
        <v>536267.7733093152</v>
      </c>
      <c r="I27" s="1">
        <f>-'Expense Planning'!W6-'Expense Planning'!W9</f>
        <v>16500</v>
      </c>
      <c r="J27" s="1">
        <f t="shared" si="6"/>
        <v>593606.6063075138</v>
      </c>
      <c r="L27" s="1">
        <f t="shared" si="7"/>
        <v>80</v>
      </c>
      <c r="M27" s="1">
        <f t="shared" si="8"/>
        <v>2888132.8488979666</v>
      </c>
      <c r="N27" s="1">
        <f t="shared" si="9"/>
        <v>230410.60683085857</v>
      </c>
      <c r="O27" s="1">
        <f t="shared" si="0"/>
        <v>2857051.410222141</v>
      </c>
      <c r="R27" s="1">
        <f t="shared" si="20"/>
        <v>255364.9591859857</v>
      </c>
      <c r="S27" s="1">
        <f t="shared" si="20"/>
        <v>21280.470597230564</v>
      </c>
      <c r="T27" s="1">
        <f t="shared" si="17"/>
        <v>41911.52940276943</v>
      </c>
      <c r="U27" s="16">
        <f t="shared" si="18"/>
        <v>65349.4469778432</v>
      </c>
      <c r="AC27" s="1">
        <f t="shared" si="12"/>
        <v>22</v>
      </c>
      <c r="AD27" s="14">
        <f t="shared" si="16"/>
        <v>90037.74813572886</v>
      </c>
      <c r="AE27" s="14">
        <f t="shared" si="11"/>
        <v>1825</v>
      </c>
      <c r="AF27" s="1">
        <f t="shared" si="15"/>
        <v>98684.01674590852</v>
      </c>
    </row>
    <row r="28" spans="1:32" ht="12.75">
      <c r="A28" s="1">
        <f t="shared" si="19"/>
        <v>44</v>
      </c>
      <c r="B28" s="15">
        <f t="shared" si="19"/>
        <v>2033</v>
      </c>
      <c r="C28" s="1" t="e">
        <f t="shared" si="3"/>
        <v>#REF!</v>
      </c>
      <c r="D28" s="1" t="e">
        <f t="shared" si="4"/>
        <v>#REF!</v>
      </c>
      <c r="E28" s="1">
        <f t="shared" si="5"/>
        <v>79499.13043363387</v>
      </c>
      <c r="H28" s="1">
        <f t="shared" si="14"/>
        <v>593606.6063075138</v>
      </c>
      <c r="I28" s="1">
        <f>-'Expense Planning'!X6-'Expense Planning'!X9</f>
        <v>16500</v>
      </c>
      <c r="J28" s="1">
        <f t="shared" si="6"/>
        <v>655245.8517805773</v>
      </c>
      <c r="L28" s="1">
        <f t="shared" si="7"/>
        <v>81</v>
      </c>
      <c r="M28" s="1">
        <f t="shared" si="8"/>
        <v>2857051.410222141</v>
      </c>
      <c r="N28" s="1">
        <f t="shared" si="9"/>
        <v>237322.92503578434</v>
      </c>
      <c r="O28" s="1">
        <f t="shared" si="0"/>
        <v>2816208.121575333</v>
      </c>
      <c r="R28" s="1">
        <f t="shared" si="20"/>
        <v>263025.9079615653</v>
      </c>
      <c r="S28" s="1">
        <f t="shared" si="20"/>
        <v>21918.88471514748</v>
      </c>
      <c r="T28" s="1">
        <f t="shared" si="17"/>
        <v>41273.11528485252</v>
      </c>
      <c r="U28" s="16">
        <f t="shared" si="18"/>
        <v>67309.9303871785</v>
      </c>
      <c r="AC28" s="1">
        <f t="shared" si="12"/>
        <v>23</v>
      </c>
      <c r="AD28" s="14">
        <f t="shared" si="16"/>
        <v>98684.01674590852</v>
      </c>
      <c r="AE28" s="14">
        <f t="shared" si="11"/>
        <v>1825</v>
      </c>
      <c r="AF28" s="1">
        <f t="shared" si="15"/>
        <v>107978.75550185166</v>
      </c>
    </row>
    <row r="29" spans="1:32" ht="12.75">
      <c r="A29" s="1">
        <f t="shared" si="19"/>
        <v>45</v>
      </c>
      <c r="B29" s="15">
        <f t="shared" si="19"/>
        <v>2034</v>
      </c>
      <c r="C29" s="1" t="e">
        <f t="shared" si="3"/>
        <v>#REF!</v>
      </c>
      <c r="D29" s="1" t="e">
        <f t="shared" si="4"/>
        <v>#REF!</v>
      </c>
      <c r="E29" s="1">
        <f t="shared" si="5"/>
        <v>81884.10434664288</v>
      </c>
      <c r="F29" s="3"/>
      <c r="H29" s="1">
        <f t="shared" si="14"/>
        <v>655245.8517805773</v>
      </c>
      <c r="I29" s="1">
        <f>-'Expense Planning'!Y6-'Expense Planning'!Y9</f>
        <v>16500</v>
      </c>
      <c r="J29" s="1">
        <f t="shared" si="6"/>
        <v>721508.0406641206</v>
      </c>
      <c r="L29" s="1">
        <f t="shared" si="7"/>
        <v>82</v>
      </c>
      <c r="M29" s="1">
        <f t="shared" si="8"/>
        <v>2816208.121575333</v>
      </c>
      <c r="N29" s="1">
        <f t="shared" si="9"/>
        <v>244442.61278685788</v>
      </c>
      <c r="O29" s="1">
        <f t="shared" si="0"/>
        <v>2764647.921947611</v>
      </c>
      <c r="R29" s="1">
        <f t="shared" si="20"/>
        <v>270916.6852004123</v>
      </c>
      <c r="S29" s="1">
        <f t="shared" si="20"/>
        <v>22576.451256601904</v>
      </c>
      <c r="T29" s="1">
        <f t="shared" si="17"/>
        <v>40615.548743398096</v>
      </c>
      <c r="U29" s="16">
        <f t="shared" si="18"/>
        <v>69329.22829879385</v>
      </c>
      <c r="AC29" s="1">
        <f t="shared" si="12"/>
        <v>24</v>
      </c>
      <c r="AD29" s="14">
        <f t="shared" si="16"/>
        <v>107978.75550185166</v>
      </c>
      <c r="AE29" s="14">
        <f t="shared" si="11"/>
        <v>1825</v>
      </c>
      <c r="AF29" s="1">
        <f t="shared" si="15"/>
        <v>117970.59966449052</v>
      </c>
    </row>
    <row r="30" spans="1:32" ht="12.75">
      <c r="A30" s="1">
        <f t="shared" si="19"/>
        <v>46</v>
      </c>
      <c r="B30" s="15">
        <f t="shared" si="19"/>
        <v>2035</v>
      </c>
      <c r="C30" s="1" t="e">
        <f t="shared" si="3"/>
        <v>#REF!</v>
      </c>
      <c r="D30" s="1" t="e">
        <f t="shared" si="4"/>
        <v>#REF!</v>
      </c>
      <c r="E30" s="1">
        <f t="shared" si="5"/>
        <v>84340.62747704217</v>
      </c>
      <c r="F30" s="3"/>
      <c r="H30" s="1">
        <f t="shared" si="14"/>
        <v>721508.0406641206</v>
      </c>
      <c r="I30" s="1">
        <f>-'Expense Planning'!Z6-'Expense Planning'!Z9</f>
        <v>16500</v>
      </c>
      <c r="J30" s="1">
        <f t="shared" si="6"/>
        <v>792739.8937139296</v>
      </c>
      <c r="L30" s="1">
        <f t="shared" si="7"/>
        <v>83</v>
      </c>
      <c r="M30" s="1">
        <f t="shared" si="8"/>
        <v>2764647.921947611</v>
      </c>
      <c r="N30" s="1">
        <f t="shared" si="9"/>
        <v>251775.8911704636</v>
      </c>
      <c r="O30" s="1">
        <f t="shared" si="0"/>
        <v>2701337.4330854337</v>
      </c>
      <c r="R30" s="1">
        <f t="shared" si="20"/>
        <v>279044.1857564247</v>
      </c>
      <c r="S30" s="1">
        <f t="shared" si="20"/>
        <v>23253.74479429996</v>
      </c>
      <c r="T30" s="1">
        <f t="shared" si="17"/>
        <v>39938.25520570004</v>
      </c>
      <c r="U30" s="16">
        <f t="shared" si="18"/>
        <v>71409.10514775767</v>
      </c>
      <c r="AC30" s="1">
        <f t="shared" si="12"/>
        <v>25</v>
      </c>
      <c r="AD30" s="14">
        <f t="shared" si="16"/>
        <v>117970.59966449052</v>
      </c>
      <c r="AE30" s="14">
        <f t="shared" si="11"/>
        <v>1825</v>
      </c>
      <c r="AF30" s="1">
        <f t="shared" si="15"/>
        <v>128711.8321393273</v>
      </c>
    </row>
    <row r="31" spans="1:32" ht="12.75">
      <c r="A31" s="1">
        <f t="shared" si="19"/>
        <v>47</v>
      </c>
      <c r="B31" s="15">
        <f t="shared" si="19"/>
        <v>2036</v>
      </c>
      <c r="C31" s="1" t="e">
        <f t="shared" si="3"/>
        <v>#REF!</v>
      </c>
      <c r="D31" s="1" t="e">
        <f t="shared" si="4"/>
        <v>#REF!</v>
      </c>
      <c r="E31" s="1">
        <f t="shared" si="5"/>
        <v>86870.84630135343</v>
      </c>
      <c r="F31" s="3"/>
      <c r="H31" s="1">
        <f t="shared" si="14"/>
        <v>792739.8937139296</v>
      </c>
      <c r="I31" s="1">
        <f>-'Expense Planning'!AA6-'Expense Planning'!AA9</f>
        <v>16500</v>
      </c>
      <c r="J31" s="1">
        <f t="shared" si="6"/>
        <v>869314.1357424742</v>
      </c>
      <c r="L31" s="1">
        <f t="shared" si="7"/>
        <v>84</v>
      </c>
      <c r="M31" s="1">
        <f t="shared" si="8"/>
        <v>2701337.4330854337</v>
      </c>
      <c r="N31" s="1">
        <f t="shared" si="9"/>
        <v>259329.16790557752</v>
      </c>
      <c r="O31" s="1">
        <f t="shared" si="0"/>
        <v>2625158.8850683453</v>
      </c>
      <c r="R31" s="1">
        <f t="shared" si="20"/>
        <v>287415.5113291174</v>
      </c>
      <c r="S31" s="1">
        <f t="shared" si="20"/>
        <v>23951.35713812896</v>
      </c>
      <c r="T31" s="1">
        <f t="shared" si="17"/>
        <v>39240.64286187104</v>
      </c>
      <c r="U31" s="14"/>
      <c r="AC31" s="1">
        <f t="shared" si="12"/>
        <v>26</v>
      </c>
      <c r="AD31" s="14">
        <f t="shared" si="16"/>
        <v>128711.8321393273</v>
      </c>
      <c r="AE31" s="14">
        <f t="shared" si="11"/>
        <v>1825</v>
      </c>
      <c r="AF31" s="1">
        <f t="shared" si="15"/>
        <v>140258.65704977684</v>
      </c>
    </row>
    <row r="32" spans="1:32" ht="12.75">
      <c r="A32" s="1">
        <f t="shared" si="19"/>
        <v>48</v>
      </c>
      <c r="B32" s="15">
        <f t="shared" si="19"/>
        <v>2037</v>
      </c>
      <c r="C32" s="1" t="e">
        <f t="shared" si="3"/>
        <v>#REF!</v>
      </c>
      <c r="D32" s="1" t="e">
        <f t="shared" si="4"/>
        <v>#REF!</v>
      </c>
      <c r="E32" s="1">
        <f t="shared" si="5"/>
        <v>89476.97169039404</v>
      </c>
      <c r="F32" s="3"/>
      <c r="H32" s="1">
        <f t="shared" si="14"/>
        <v>869314.1357424742</v>
      </c>
      <c r="I32" s="1">
        <f>-'Expense Planning'!AB6-'Expense Planning'!AB9</f>
        <v>16500</v>
      </c>
      <c r="J32" s="1">
        <f t="shared" si="6"/>
        <v>951631.4459231597</v>
      </c>
      <c r="L32" s="1">
        <f t="shared" si="7"/>
        <v>85</v>
      </c>
      <c r="M32" s="1">
        <f t="shared" si="8"/>
        <v>2625158.8850683453</v>
      </c>
      <c r="N32" s="1">
        <f t="shared" si="9"/>
        <v>267109.04294274485</v>
      </c>
      <c r="O32" s="1">
        <f t="shared" si="0"/>
        <v>2534903.5802850206</v>
      </c>
      <c r="Q32" s="3"/>
      <c r="R32" s="1">
        <f t="shared" si="20"/>
        <v>296037.9766689909</v>
      </c>
      <c r="S32" s="1">
        <f t="shared" si="20"/>
        <v>24669.89785227283</v>
      </c>
      <c r="T32" s="1">
        <f t="shared" si="17"/>
        <v>38522.10214772717</v>
      </c>
      <c r="AC32" s="1">
        <f t="shared" si="12"/>
        <v>27</v>
      </c>
      <c r="AD32" s="14">
        <f t="shared" si="16"/>
        <v>140258.65704977684</v>
      </c>
      <c r="AE32" s="14">
        <f t="shared" si="11"/>
        <v>1825</v>
      </c>
      <c r="AF32" s="1">
        <f t="shared" si="15"/>
        <v>152671.4938285101</v>
      </c>
    </row>
    <row r="33" spans="1:32" ht="12.75">
      <c r="A33" s="1">
        <f t="shared" si="19"/>
        <v>49</v>
      </c>
      <c r="B33" s="15">
        <f t="shared" si="19"/>
        <v>2038</v>
      </c>
      <c r="C33" s="1" t="e">
        <f t="shared" si="3"/>
        <v>#REF!</v>
      </c>
      <c r="D33" s="1" t="e">
        <f t="shared" si="4"/>
        <v>#REF!</v>
      </c>
      <c r="E33" s="1">
        <f t="shared" si="5"/>
        <v>92161.28084110586</v>
      </c>
      <c r="F33" s="3"/>
      <c r="H33" s="1">
        <f t="shared" si="14"/>
        <v>951631.4459231597</v>
      </c>
      <c r="I33" s="1">
        <f>-'Expense Planning'!AC6-'Expense Planning'!AC9</f>
        <v>16500</v>
      </c>
      <c r="J33" s="1">
        <f t="shared" si="6"/>
        <v>1040122.5543673966</v>
      </c>
      <c r="L33" s="1">
        <f t="shared" si="7"/>
        <v>86</v>
      </c>
      <c r="M33" s="1">
        <f t="shared" si="8"/>
        <v>2534903.5802850206</v>
      </c>
      <c r="N33" s="1">
        <f t="shared" si="9"/>
        <v>275122.3142310272</v>
      </c>
      <c r="O33" s="1">
        <f t="shared" si="0"/>
        <v>2429264.8610080425</v>
      </c>
      <c r="R33" s="1">
        <f t="shared" si="20"/>
        <v>304919.11596906063</v>
      </c>
      <c r="S33" s="1">
        <f t="shared" si="20"/>
        <v>25409.994787841013</v>
      </c>
      <c r="T33" s="1">
        <f t="shared" si="17"/>
        <v>37782.00521215898</v>
      </c>
      <c r="AC33" s="1">
        <f t="shared" si="12"/>
        <v>28</v>
      </c>
      <c r="AD33" s="14">
        <f t="shared" si="16"/>
        <v>152671.4938285101</v>
      </c>
      <c r="AE33" s="14">
        <f t="shared" si="11"/>
        <v>1825</v>
      </c>
      <c r="AF33" s="1">
        <f t="shared" si="15"/>
        <v>166015.29336564837</v>
      </c>
    </row>
    <row r="34" spans="1:32" ht="12.75">
      <c r="A34" s="1">
        <f t="shared" si="19"/>
        <v>50</v>
      </c>
      <c r="B34" s="15">
        <f t="shared" si="19"/>
        <v>2039</v>
      </c>
      <c r="C34" s="1" t="e">
        <f t="shared" si="3"/>
        <v>#REF!</v>
      </c>
      <c r="D34" s="1" t="e">
        <f t="shared" si="4"/>
        <v>#REF!</v>
      </c>
      <c r="E34" s="1">
        <f t="shared" si="5"/>
        <v>94926.11926633904</v>
      </c>
      <c r="F34" s="3"/>
      <c r="H34" s="1">
        <f t="shared" si="14"/>
        <v>1040122.5543673966</v>
      </c>
      <c r="I34" s="1">
        <f>-'Expense Planning'!AD6-'Expense Planning'!AD9</f>
        <v>16500</v>
      </c>
      <c r="J34" s="1">
        <f t="shared" si="6"/>
        <v>1135250.4959449514</v>
      </c>
      <c r="L34" s="1">
        <f t="shared" si="7"/>
        <v>87</v>
      </c>
      <c r="M34" s="1">
        <f t="shared" si="8"/>
        <v>2429264.8610080425</v>
      </c>
      <c r="N34" s="1">
        <f t="shared" si="9"/>
        <v>283375.98365795804</v>
      </c>
      <c r="O34" s="1">
        <f t="shared" si="0"/>
        <v>2306830.543151341</v>
      </c>
      <c r="R34" s="1">
        <f t="shared" si="20"/>
        <v>314066.68944813247</v>
      </c>
      <c r="S34" s="1">
        <f t="shared" si="20"/>
        <v>26172.294631476245</v>
      </c>
      <c r="T34" s="1">
        <f t="shared" si="17"/>
        <v>37019.705368523755</v>
      </c>
      <c r="AC34" s="1">
        <f t="shared" si="12"/>
        <v>29</v>
      </c>
      <c r="AD34" s="14">
        <f t="shared" si="16"/>
        <v>166015.29336564837</v>
      </c>
      <c r="AE34" s="14">
        <f t="shared" si="11"/>
        <v>1825</v>
      </c>
      <c r="AF34" s="1">
        <f t="shared" si="15"/>
        <v>180359.87786807198</v>
      </c>
    </row>
    <row r="35" spans="1:32" ht="12.75">
      <c r="A35" s="1">
        <f t="shared" si="19"/>
        <v>51</v>
      </c>
      <c r="B35" s="15">
        <f t="shared" si="19"/>
        <v>2040</v>
      </c>
      <c r="C35" s="1" t="e">
        <f t="shared" si="3"/>
        <v>#REF!</v>
      </c>
      <c r="D35" s="1" t="e">
        <f t="shared" si="4"/>
        <v>#REF!</v>
      </c>
      <c r="E35" s="1">
        <f t="shared" si="5"/>
        <v>97773.90284432922</v>
      </c>
      <c r="F35" s="3"/>
      <c r="H35" s="1">
        <f t="shared" si="14"/>
        <v>1135250.4959449514</v>
      </c>
      <c r="I35" s="1">
        <f>-'Expense Planning'!AE6-'Expense Planning'!AE9</f>
        <v>16500</v>
      </c>
      <c r="J35" s="1">
        <f t="shared" si="6"/>
        <v>1237513.0331408228</v>
      </c>
      <c r="L35" s="1">
        <f t="shared" si="7"/>
        <v>88</v>
      </c>
      <c r="M35" s="1">
        <f t="shared" si="8"/>
        <v>2306830.543151341</v>
      </c>
      <c r="N35" s="1">
        <f t="shared" si="9"/>
        <v>291877.2631676968</v>
      </c>
      <c r="O35" s="1">
        <f t="shared" si="0"/>
        <v>2166074.775982417</v>
      </c>
      <c r="R35" s="1">
        <f t="shared" si="20"/>
        <v>323488.69013157644</v>
      </c>
      <c r="S35" s="1">
        <f t="shared" si="20"/>
        <v>26957.463470420535</v>
      </c>
      <c r="T35" s="1">
        <f t="shared" si="17"/>
        <v>36234.53652957946</v>
      </c>
      <c r="AC35" s="1">
        <f aca="true" t="shared" si="21" ref="AC35:AC49">AC34+1</f>
        <v>30</v>
      </c>
      <c r="AD35" s="14">
        <f t="shared" si="16"/>
        <v>180359.87786807198</v>
      </c>
      <c r="AE35" s="14">
        <f t="shared" si="11"/>
        <v>1825</v>
      </c>
      <c r="AF35" s="1">
        <f t="shared" si="15"/>
        <v>195780.30620817738</v>
      </c>
    </row>
    <row r="36" spans="1:32" ht="12.75">
      <c r="A36" s="1">
        <f t="shared" si="19"/>
        <v>52</v>
      </c>
      <c r="B36" s="15">
        <f t="shared" si="19"/>
        <v>2041</v>
      </c>
      <c r="C36" s="1" t="e">
        <f t="shared" si="3"/>
        <v>#REF!</v>
      </c>
      <c r="D36" s="1" t="e">
        <f t="shared" si="4"/>
        <v>#REF!</v>
      </c>
      <c r="E36" s="1">
        <f t="shared" si="5"/>
        <v>100707.1199296591</v>
      </c>
      <c r="F36" s="3"/>
      <c r="H36" s="1">
        <f t="shared" si="14"/>
        <v>1237513.0331408228</v>
      </c>
      <c r="I36" s="1">
        <f>-'Expense Planning'!AF6-'Expense Planning'!AF9</f>
        <v>16500</v>
      </c>
      <c r="J36" s="1">
        <f t="shared" si="6"/>
        <v>1347445.2606263845</v>
      </c>
      <c r="L36" s="1">
        <f t="shared" si="7"/>
        <v>89</v>
      </c>
      <c r="M36" s="1">
        <f t="shared" si="8"/>
        <v>2166074.775982417</v>
      </c>
      <c r="N36" s="1">
        <f t="shared" si="9"/>
        <v>300633.58106272767</v>
      </c>
      <c r="O36" s="1">
        <f t="shared" si="0"/>
        <v>2005349.2845386663</v>
      </c>
      <c r="R36" s="1">
        <f t="shared" si="20"/>
        <v>333193.35083552374</v>
      </c>
      <c r="S36" s="1">
        <f t="shared" si="20"/>
        <v>27766.18737453315</v>
      </c>
      <c r="T36" s="1">
        <f t="shared" si="17"/>
        <v>35425.812625466846</v>
      </c>
      <c r="AC36" s="1">
        <f t="shared" si="21"/>
        <v>31</v>
      </c>
      <c r="AD36" s="1">
        <f t="shared" si="16"/>
        <v>195780.30620817738</v>
      </c>
      <c r="AE36" s="14">
        <f t="shared" si="11"/>
        <v>1825</v>
      </c>
      <c r="AF36" s="1">
        <f t="shared" si="15"/>
        <v>212357.26667379067</v>
      </c>
    </row>
    <row r="37" spans="1:32" ht="12.75">
      <c r="A37" s="1">
        <f t="shared" si="19"/>
        <v>53</v>
      </c>
      <c r="B37" s="15">
        <f t="shared" si="19"/>
        <v>2042</v>
      </c>
      <c r="C37" s="1" t="e">
        <f t="shared" si="3"/>
        <v>#REF!</v>
      </c>
      <c r="D37" s="1" t="e">
        <f t="shared" si="4"/>
        <v>#REF!</v>
      </c>
      <c r="E37" s="1">
        <f t="shared" si="5"/>
        <v>103728.33352754886</v>
      </c>
      <c r="F37" s="3"/>
      <c r="H37" s="1">
        <f t="shared" si="14"/>
        <v>1347445.2606263845</v>
      </c>
      <c r="I37" s="1">
        <f>-'Expense Planning'!AG6-'Expense Planning'!AG9</f>
        <v>16500</v>
      </c>
      <c r="J37" s="1">
        <f t="shared" si="6"/>
        <v>1465622.4051733634</v>
      </c>
      <c r="L37" s="1">
        <f t="shared" si="7"/>
        <v>90</v>
      </c>
      <c r="M37" s="1">
        <f t="shared" si="8"/>
        <v>2005349.2845386663</v>
      </c>
      <c r="N37" s="1">
        <f t="shared" si="9"/>
        <v>309652.5884946095</v>
      </c>
      <c r="O37" s="1">
        <f t="shared" si="0"/>
        <v>1822873.9482473608</v>
      </c>
      <c r="R37" s="1">
        <f t="shared" si="20"/>
        <v>343189.1513605895</v>
      </c>
      <c r="S37" s="1">
        <f t="shared" si="20"/>
        <v>28599.172995769146</v>
      </c>
      <c r="T37" s="1">
        <f t="shared" si="17"/>
        <v>34592.82700423086</v>
      </c>
      <c r="AC37" s="1">
        <f t="shared" si="21"/>
        <v>32</v>
      </c>
      <c r="AD37" s="1">
        <f t="shared" si="16"/>
        <v>212357.26667379067</v>
      </c>
      <c r="AE37" s="14">
        <f t="shared" si="11"/>
        <v>1825</v>
      </c>
      <c r="AF37" s="1">
        <f t="shared" si="15"/>
        <v>230177.49917432497</v>
      </c>
    </row>
    <row r="38" spans="1:32" ht="12.75">
      <c r="A38" s="1">
        <f t="shared" si="19"/>
        <v>54</v>
      </c>
      <c r="B38" s="15">
        <f t="shared" si="19"/>
        <v>2043</v>
      </c>
      <c r="C38" s="1" t="e">
        <f t="shared" si="3"/>
        <v>#REF!</v>
      </c>
      <c r="D38" s="1" t="e">
        <f t="shared" si="4"/>
        <v>#REF!</v>
      </c>
      <c r="E38" s="1">
        <f t="shared" si="5"/>
        <v>106840.18353337533</v>
      </c>
      <c r="F38" s="3"/>
      <c r="H38" s="1">
        <f t="shared" si="14"/>
        <v>1465622.4051733634</v>
      </c>
      <c r="I38" s="1">
        <f>-'Expense Planning'!AH6-'Expense Planning'!AH9</f>
        <v>16500</v>
      </c>
      <c r="J38" s="1">
        <f t="shared" si="6"/>
        <v>1592662.8355613656</v>
      </c>
      <c r="L38" s="1">
        <f t="shared" si="7"/>
        <v>91</v>
      </c>
      <c r="M38" s="1">
        <f t="shared" si="8"/>
        <v>1822873.9482473608</v>
      </c>
      <c r="N38" s="1">
        <f t="shared" si="9"/>
        <v>318942.1661494478</v>
      </c>
      <c r="O38" s="1">
        <f t="shared" si="0"/>
        <v>1616726.6657552563</v>
      </c>
      <c r="R38" s="1">
        <f t="shared" si="20"/>
        <v>353484.82590140717</v>
      </c>
      <c r="S38" s="1">
        <f t="shared" si="20"/>
        <v>29457.14818564222</v>
      </c>
      <c r="T38" s="1">
        <f t="shared" si="17"/>
        <v>33734.85181435778</v>
      </c>
      <c r="AC38" s="1">
        <f t="shared" si="21"/>
        <v>33</v>
      </c>
      <c r="AD38" s="1">
        <f t="shared" si="16"/>
        <v>230177.49917432497</v>
      </c>
      <c r="AE38" s="14">
        <f t="shared" si="11"/>
        <v>1825</v>
      </c>
      <c r="AF38" s="1">
        <f t="shared" si="15"/>
        <v>249334.24911239932</v>
      </c>
    </row>
    <row r="39" spans="1:32" ht="12.75">
      <c r="A39" s="1">
        <f aca="true" t="shared" si="22" ref="A39:B54">A38+1</f>
        <v>55</v>
      </c>
      <c r="B39" s="15">
        <f t="shared" si="22"/>
        <v>2044</v>
      </c>
      <c r="C39" s="1" t="e">
        <f t="shared" si="3"/>
        <v>#REF!</v>
      </c>
      <c r="D39" s="1" t="e">
        <f t="shared" si="4"/>
        <v>#REF!</v>
      </c>
      <c r="E39" s="1">
        <f t="shared" si="5"/>
        <v>110045.38903937659</v>
      </c>
      <c r="F39" s="3"/>
      <c r="H39" s="1">
        <f t="shared" si="14"/>
        <v>1592662.8355613656</v>
      </c>
      <c r="I39" s="1">
        <f>-'Expense Planning'!AI6-'Expense Planning'!AI9</f>
        <v>16500</v>
      </c>
      <c r="J39" s="1">
        <f t="shared" si="6"/>
        <v>1729231.298228468</v>
      </c>
      <c r="L39" s="1">
        <f t="shared" si="7"/>
        <v>92</v>
      </c>
      <c r="M39" s="1">
        <f t="shared" si="8"/>
        <v>1616726.6657552563</v>
      </c>
      <c r="N39" s="1">
        <f t="shared" si="9"/>
        <v>328510.4311339312</v>
      </c>
      <c r="O39" s="1">
        <f t="shared" si="0"/>
        <v>1384832.4522179244</v>
      </c>
      <c r="AC39" s="1">
        <f t="shared" si="21"/>
        <v>34</v>
      </c>
      <c r="AD39" s="1">
        <f t="shared" si="16"/>
        <v>249334.24911239932</v>
      </c>
      <c r="AE39" s="14">
        <f t="shared" si="11"/>
        <v>1825</v>
      </c>
      <c r="AF39" s="1">
        <f t="shared" si="15"/>
        <v>269927.75529582927</v>
      </c>
    </row>
    <row r="40" spans="1:32" ht="12.75">
      <c r="A40" s="1">
        <f t="shared" si="22"/>
        <v>56</v>
      </c>
      <c r="B40" s="15">
        <f t="shared" si="22"/>
        <v>2045</v>
      </c>
      <c r="C40" s="1" t="e">
        <f t="shared" si="3"/>
        <v>#REF!</v>
      </c>
      <c r="D40" s="1" t="e">
        <f t="shared" si="4"/>
        <v>#REF!</v>
      </c>
      <c r="E40" s="1">
        <f t="shared" si="5"/>
        <v>113346.75071055788</v>
      </c>
      <c r="F40" s="3"/>
      <c r="H40" s="1">
        <f t="shared" si="14"/>
        <v>1729231.298228468</v>
      </c>
      <c r="I40" s="1">
        <v>16500</v>
      </c>
      <c r="J40" s="1">
        <f t="shared" si="6"/>
        <v>1876042.3955956032</v>
      </c>
      <c r="L40" s="1">
        <f t="shared" si="7"/>
        <v>93</v>
      </c>
      <c r="M40" s="1">
        <f t="shared" si="8"/>
        <v>1384832.4522179244</v>
      </c>
      <c r="N40" s="1">
        <f t="shared" si="9"/>
        <v>338365.7440679492</v>
      </c>
      <c r="O40" s="1">
        <f t="shared" si="0"/>
        <v>1124951.7112612233</v>
      </c>
      <c r="AC40" s="1">
        <f t="shared" si="21"/>
        <v>35</v>
      </c>
      <c r="AD40" s="1">
        <f t="shared" si="16"/>
        <v>269927.75529582927</v>
      </c>
      <c r="AE40" s="14">
        <f t="shared" si="11"/>
        <v>1825</v>
      </c>
      <c r="AF40" s="1">
        <f t="shared" si="15"/>
        <v>292065.77444301645</v>
      </c>
    </row>
    <row r="41" spans="1:32" ht="12.75">
      <c r="A41" s="1">
        <f t="shared" si="22"/>
        <v>57</v>
      </c>
      <c r="B41" s="15">
        <f t="shared" si="22"/>
        <v>2046</v>
      </c>
      <c r="C41" s="1" t="e">
        <f t="shared" si="3"/>
        <v>#REF!</v>
      </c>
      <c r="D41" s="1" t="e">
        <f t="shared" si="4"/>
        <v>#REF!</v>
      </c>
      <c r="E41" s="1">
        <f t="shared" si="5"/>
        <v>116747.15323187462</v>
      </c>
      <c r="F41" s="3"/>
      <c r="H41" s="1">
        <f t="shared" si="14"/>
        <v>1876042.3955956032</v>
      </c>
      <c r="I41" s="1">
        <v>16500</v>
      </c>
      <c r="J41" s="1">
        <f t="shared" si="6"/>
        <v>2033864.3252652732</v>
      </c>
      <c r="L41" s="1">
        <f t="shared" si="7"/>
        <v>94</v>
      </c>
      <c r="M41" s="1">
        <f t="shared" si="8"/>
        <v>1124951.7112612233</v>
      </c>
      <c r="N41" s="1">
        <f t="shared" si="9"/>
        <v>348516.7163899877</v>
      </c>
      <c r="O41" s="1">
        <f t="shared" si="0"/>
        <v>834667.6194865783</v>
      </c>
      <c r="AC41" s="1">
        <f t="shared" si="21"/>
        <v>36</v>
      </c>
      <c r="AD41" s="1">
        <f t="shared" si="16"/>
        <v>292065.77444301645</v>
      </c>
      <c r="AE41" s="14">
        <f t="shared" si="11"/>
        <v>1825</v>
      </c>
      <c r="AF41" s="1">
        <f t="shared" si="15"/>
        <v>315864.14502624265</v>
      </c>
    </row>
    <row r="42" spans="1:32" ht="12.75">
      <c r="A42" s="1">
        <f t="shared" si="22"/>
        <v>58</v>
      </c>
      <c r="B42" s="15">
        <f t="shared" si="22"/>
        <v>2047</v>
      </c>
      <c r="C42" s="1" t="e">
        <f t="shared" si="3"/>
        <v>#REF!</v>
      </c>
      <c r="D42" s="1" t="e">
        <f t="shared" si="4"/>
        <v>#REF!</v>
      </c>
      <c r="E42" s="1">
        <f t="shared" si="5"/>
        <v>120249.56782883086</v>
      </c>
      <c r="F42" s="3"/>
      <c r="H42" s="1">
        <f t="shared" si="14"/>
        <v>2033864.3252652732</v>
      </c>
      <c r="I42" s="1">
        <v>16500</v>
      </c>
      <c r="J42" s="1">
        <f t="shared" si="6"/>
        <v>2203522.8996601687</v>
      </c>
      <c r="L42" s="1">
        <f t="shared" si="7"/>
        <v>95</v>
      </c>
      <c r="M42" s="1">
        <f t="shared" si="8"/>
        <v>834667.6194865783</v>
      </c>
      <c r="N42" s="1">
        <f t="shared" si="9"/>
        <v>358972.21788168733</v>
      </c>
      <c r="O42" s="1">
        <f t="shared" si="0"/>
        <v>511372.5567252577</v>
      </c>
      <c r="AC42" s="1">
        <f t="shared" si="21"/>
        <v>37</v>
      </c>
      <c r="AD42" s="1">
        <f t="shared" si="16"/>
        <v>315864.14502624265</v>
      </c>
      <c r="AE42" s="14">
        <f t="shared" si="11"/>
        <v>1825</v>
      </c>
      <c r="AF42" s="1">
        <f t="shared" si="15"/>
        <v>341447.39340321085</v>
      </c>
    </row>
    <row r="43" spans="1:32" ht="12.75">
      <c r="A43" s="1">
        <f t="shared" si="22"/>
        <v>59</v>
      </c>
      <c r="B43" s="15">
        <f t="shared" si="22"/>
        <v>2048</v>
      </c>
      <c r="C43" s="1" t="e">
        <f t="shared" si="3"/>
        <v>#REF!</v>
      </c>
      <c r="D43" s="1" t="e">
        <f t="shared" si="4"/>
        <v>#REF!</v>
      </c>
      <c r="E43" s="1">
        <f t="shared" si="5"/>
        <v>123857.05486369578</v>
      </c>
      <c r="F43" s="3"/>
      <c r="H43" s="1">
        <f t="shared" si="14"/>
        <v>2203522.8996601687</v>
      </c>
      <c r="I43" s="1">
        <v>16500</v>
      </c>
      <c r="J43" s="1">
        <f t="shared" si="6"/>
        <v>2385905.8671346814</v>
      </c>
      <c r="L43" s="1">
        <f t="shared" si="7"/>
        <v>96</v>
      </c>
      <c r="M43" s="1">
        <f t="shared" si="8"/>
        <v>511372.5567252577</v>
      </c>
      <c r="N43" s="1">
        <f t="shared" si="9"/>
        <v>369741.38441813795</v>
      </c>
      <c r="O43" s="1">
        <f t="shared" si="0"/>
        <v>152253.51023015374</v>
      </c>
      <c r="AC43" s="1">
        <f t="shared" si="21"/>
        <v>38</v>
      </c>
      <c r="AD43" s="1">
        <f t="shared" si="16"/>
        <v>341447.39340321085</v>
      </c>
      <c r="AE43" s="14">
        <f t="shared" si="11"/>
        <v>1825</v>
      </c>
      <c r="AF43" s="1">
        <f t="shared" si="15"/>
        <v>368949.38540845166</v>
      </c>
    </row>
    <row r="44" spans="1:32" ht="12.75">
      <c r="A44" s="1">
        <f t="shared" si="22"/>
        <v>60</v>
      </c>
      <c r="B44" s="15">
        <f t="shared" si="22"/>
        <v>2049</v>
      </c>
      <c r="C44" s="1" t="e">
        <f t="shared" si="3"/>
        <v>#REF!</v>
      </c>
      <c r="D44" s="1" t="e">
        <f t="shared" si="4"/>
        <v>#REF!</v>
      </c>
      <c r="E44" s="1">
        <f t="shared" si="5"/>
        <v>127572.76650960666</v>
      </c>
      <c r="F44" s="3"/>
      <c r="H44" s="1">
        <f t="shared" si="14"/>
        <v>2385905.8671346814</v>
      </c>
      <c r="J44" s="1">
        <f t="shared" si="6"/>
        <v>2564848.8071697825</v>
      </c>
      <c r="L44" s="1">
        <f t="shared" si="7"/>
        <v>97</v>
      </c>
      <c r="M44" s="1">
        <f t="shared" si="8"/>
        <v>152253.51023015374</v>
      </c>
      <c r="N44" s="1">
        <f t="shared" si="9"/>
        <v>380833.6259506821</v>
      </c>
      <c r="O44" s="1">
        <f t="shared" si="0"/>
        <v>-245723.62439956798</v>
      </c>
      <c r="AC44" s="1">
        <f t="shared" si="21"/>
        <v>39</v>
      </c>
      <c r="AD44" s="1">
        <f t="shared" si="16"/>
        <v>368949.38540845166</v>
      </c>
      <c r="AE44" s="14">
        <f t="shared" si="11"/>
        <v>1825</v>
      </c>
      <c r="AF44" s="1">
        <f t="shared" si="15"/>
        <v>398514.02681408555</v>
      </c>
    </row>
    <row r="45" spans="1:32" ht="12.75">
      <c r="A45" s="1">
        <f t="shared" si="22"/>
        <v>61</v>
      </c>
      <c r="B45" s="15">
        <f t="shared" si="22"/>
        <v>2050</v>
      </c>
      <c r="C45" s="1" t="e">
        <f t="shared" si="3"/>
        <v>#REF!</v>
      </c>
      <c r="D45" s="1" t="e">
        <f t="shared" si="4"/>
        <v>#REF!</v>
      </c>
      <c r="E45" s="1">
        <f t="shared" si="5"/>
        <v>131399.94950489487</v>
      </c>
      <c r="F45" s="3"/>
      <c r="H45" s="1">
        <f t="shared" si="14"/>
        <v>2564848.8071697825</v>
      </c>
      <c r="J45" s="1">
        <f t="shared" si="6"/>
        <v>2757212.467707516</v>
      </c>
      <c r="L45" s="1">
        <f t="shared" si="7"/>
        <v>98</v>
      </c>
      <c r="M45" s="1">
        <f t="shared" si="8"/>
        <v>-245723.62439956798</v>
      </c>
      <c r="N45" s="1">
        <f t="shared" si="9"/>
        <v>392258.63472920255</v>
      </c>
      <c r="O45" s="1">
        <f t="shared" si="0"/>
        <v>-685830.9285634283</v>
      </c>
      <c r="AC45" s="1">
        <f t="shared" si="21"/>
        <v>40</v>
      </c>
      <c r="AD45" s="1">
        <f t="shared" si="16"/>
        <v>398514.02681408555</v>
      </c>
      <c r="AE45" s="14">
        <f t="shared" si="11"/>
        <v>1825</v>
      </c>
      <c r="AF45" s="1">
        <f t="shared" si="15"/>
        <v>430296.01632514194</v>
      </c>
    </row>
    <row r="46" spans="1:32" ht="12.75">
      <c r="A46" s="1">
        <f t="shared" si="22"/>
        <v>62</v>
      </c>
      <c r="B46" s="15">
        <f t="shared" si="22"/>
        <v>2051</v>
      </c>
      <c r="C46" s="1" t="e">
        <f t="shared" si="3"/>
        <v>#REF!</v>
      </c>
      <c r="D46" s="1" t="e">
        <f t="shared" si="4"/>
        <v>#REF!</v>
      </c>
      <c r="E46" s="1">
        <f t="shared" si="5"/>
        <v>135341.94799004172</v>
      </c>
      <c r="F46" s="3"/>
      <c r="H46" s="1">
        <f t="shared" si="14"/>
        <v>2757212.467707516</v>
      </c>
      <c r="J46" s="1">
        <f t="shared" si="6"/>
        <v>2964003.4027855797</v>
      </c>
      <c r="L46" s="1">
        <f t="shared" si="7"/>
        <v>99</v>
      </c>
      <c r="M46" s="1">
        <f t="shared" si="8"/>
        <v>-685830.9285634283</v>
      </c>
      <c r="N46" s="1">
        <f t="shared" si="9"/>
        <v>404026.3937710786</v>
      </c>
      <c r="O46" s="1">
        <f t="shared" si="0"/>
        <v>-1171596.621509595</v>
      </c>
      <c r="AC46" s="1">
        <f t="shared" si="21"/>
        <v>41</v>
      </c>
      <c r="AD46" s="1">
        <f t="shared" si="16"/>
        <v>430296.01632514194</v>
      </c>
      <c r="AE46" s="14">
        <f t="shared" si="11"/>
        <v>1825</v>
      </c>
      <c r="AF46" s="1">
        <f t="shared" si="15"/>
        <v>464461.6550495276</v>
      </c>
    </row>
    <row r="47" spans="1:32" ht="12.75">
      <c r="A47" s="1">
        <f t="shared" si="22"/>
        <v>63</v>
      </c>
      <c r="B47" s="15">
        <f t="shared" si="22"/>
        <v>2052</v>
      </c>
      <c r="C47" s="1" t="e">
        <f t="shared" si="3"/>
        <v>#REF!</v>
      </c>
      <c r="D47" s="1" t="e">
        <f t="shared" si="4"/>
        <v>#REF!</v>
      </c>
      <c r="E47" s="1">
        <f t="shared" si="5"/>
        <v>139402.20642974298</v>
      </c>
      <c r="F47" s="3"/>
      <c r="H47" s="1">
        <f t="shared" si="14"/>
        <v>2964003.4027855797</v>
      </c>
      <c r="J47" s="1">
        <f t="shared" si="6"/>
        <v>3186303.657994498</v>
      </c>
      <c r="L47" s="1">
        <f t="shared" si="7"/>
        <v>100</v>
      </c>
      <c r="M47" s="1">
        <f t="shared" si="8"/>
        <v>-1171596.621509595</v>
      </c>
      <c r="N47" s="1">
        <f t="shared" si="9"/>
        <v>404026.3937710786</v>
      </c>
      <c r="O47" s="1">
        <f t="shared" si="0"/>
        <v>-1693794.7414267242</v>
      </c>
      <c r="AC47" s="1">
        <f t="shared" si="21"/>
        <v>42</v>
      </c>
      <c r="AD47" s="1">
        <f t="shared" si="16"/>
        <v>464461.6550495276</v>
      </c>
      <c r="AE47" s="14">
        <f t="shared" si="11"/>
        <v>1825</v>
      </c>
      <c r="AF47" s="1">
        <f t="shared" si="15"/>
        <v>501189.71667824214</v>
      </c>
    </row>
    <row r="48" spans="1:32" ht="12.75">
      <c r="A48" s="1">
        <f t="shared" si="22"/>
        <v>64</v>
      </c>
      <c r="B48" s="15">
        <f t="shared" si="22"/>
        <v>2053</v>
      </c>
      <c r="C48" s="1" t="e">
        <f t="shared" si="3"/>
        <v>#REF!</v>
      </c>
      <c r="D48" s="1" t="e">
        <f t="shared" si="4"/>
        <v>#REF!</v>
      </c>
      <c r="E48" s="1">
        <f t="shared" si="5"/>
        <v>143584.27262263527</v>
      </c>
      <c r="F48" s="3"/>
      <c r="H48" s="1">
        <f t="shared" si="14"/>
        <v>3186303.657994498</v>
      </c>
      <c r="J48" s="1">
        <f t="shared" si="6"/>
        <v>3425276.432344085</v>
      </c>
      <c r="L48" s="1">
        <f t="shared" si="7"/>
        <v>101</v>
      </c>
      <c r="M48" s="1">
        <f t="shared" si="8"/>
        <v>-1693794.7414267242</v>
      </c>
      <c r="N48" s="1">
        <f t="shared" si="9"/>
        <v>404026.3937710786</v>
      </c>
      <c r="O48" s="1">
        <f t="shared" si="0"/>
        <v>-2255157.720337638</v>
      </c>
      <c r="AC48" s="1">
        <f t="shared" si="21"/>
        <v>43</v>
      </c>
      <c r="AD48" s="1">
        <f t="shared" si="16"/>
        <v>501189.71667824214</v>
      </c>
      <c r="AE48" s="14">
        <f t="shared" si="11"/>
        <v>1825</v>
      </c>
      <c r="AF48" s="1">
        <f t="shared" si="15"/>
        <v>540672.3829291103</v>
      </c>
    </row>
    <row r="49" spans="1:32" ht="12.75">
      <c r="A49" s="1">
        <f t="shared" si="22"/>
        <v>65</v>
      </c>
      <c r="B49" s="15">
        <f t="shared" si="22"/>
        <v>2054</v>
      </c>
      <c r="C49" s="1" t="e">
        <f t="shared" si="3"/>
        <v>#REF!</v>
      </c>
      <c r="D49" s="1" t="e">
        <f t="shared" si="4"/>
        <v>#REF!</v>
      </c>
      <c r="E49" s="1">
        <f t="shared" si="5"/>
        <v>147891.80080131433</v>
      </c>
      <c r="H49" s="1">
        <f t="shared" si="14"/>
        <v>3425276.432344085</v>
      </c>
      <c r="J49" s="1">
        <f t="shared" si="6"/>
        <v>3682172.164769891</v>
      </c>
      <c r="L49" s="1">
        <f t="shared" si="7"/>
        <v>102</v>
      </c>
      <c r="M49" s="1">
        <f t="shared" si="8"/>
        <v>-2255157.720337638</v>
      </c>
      <c r="N49" s="1">
        <f t="shared" si="9"/>
        <v>404026.3937710786</v>
      </c>
      <c r="O49" s="1">
        <f t="shared" si="0"/>
        <v>-2858622.92266687</v>
      </c>
      <c r="AC49" s="1">
        <f t="shared" si="21"/>
        <v>44</v>
      </c>
      <c r="AD49" s="1">
        <f t="shared" si="16"/>
        <v>540672.3829291103</v>
      </c>
      <c r="AE49" s="14">
        <f t="shared" si="11"/>
        <v>1825</v>
      </c>
      <c r="AF49" s="1">
        <f t="shared" si="15"/>
        <v>583116.2491487935</v>
      </c>
    </row>
    <row r="50" spans="1:32" ht="12.75">
      <c r="A50" s="1">
        <f t="shared" si="22"/>
        <v>66</v>
      </c>
      <c r="B50" s="15">
        <f t="shared" si="22"/>
        <v>2055</v>
      </c>
      <c r="C50" s="1" t="e">
        <f t="shared" si="3"/>
        <v>#REF!</v>
      </c>
      <c r="D50" s="1" t="e">
        <f t="shared" si="4"/>
        <v>#REF!</v>
      </c>
      <c r="E50" s="1">
        <f t="shared" si="5"/>
        <v>152328.55482535376</v>
      </c>
      <c r="H50" s="1">
        <f t="shared" si="14"/>
        <v>3682172.164769891</v>
      </c>
      <c r="J50" s="1">
        <f t="shared" si="6"/>
        <v>3958335.0771276327</v>
      </c>
      <c r="L50" s="1">
        <f t="shared" si="7"/>
        <v>103</v>
      </c>
      <c r="M50" s="1">
        <f t="shared" si="8"/>
        <v>-2858622.92266687</v>
      </c>
      <c r="N50" s="1">
        <f t="shared" si="9"/>
        <v>404026.3937710786</v>
      </c>
      <c r="O50" s="1">
        <f t="shared" si="0"/>
        <v>-3507348.0151707944</v>
      </c>
      <c r="AC50" s="1">
        <f>AC49+1</f>
        <v>45</v>
      </c>
      <c r="AD50" s="1">
        <f>AF49</f>
        <v>583116.2491487935</v>
      </c>
      <c r="AE50" s="14">
        <f t="shared" si="11"/>
        <v>1825</v>
      </c>
      <c r="AF50" s="1">
        <f>(AD50*(1+$I$2))+(AE50*(1+($I$2/2)))</f>
        <v>628743.405334953</v>
      </c>
    </row>
    <row r="51" spans="1:15" ht="12.75">
      <c r="A51" s="1">
        <f t="shared" si="22"/>
        <v>67</v>
      </c>
      <c r="B51" s="15">
        <f t="shared" si="22"/>
        <v>2056</v>
      </c>
      <c r="C51" s="1" t="e">
        <f t="shared" si="3"/>
        <v>#REF!</v>
      </c>
      <c r="D51" s="1" t="e">
        <f t="shared" si="4"/>
        <v>#REF!</v>
      </c>
      <c r="E51" s="1">
        <f t="shared" si="5"/>
        <v>156898.41147011437</v>
      </c>
      <c r="L51" s="1">
        <f t="shared" si="7"/>
        <v>104</v>
      </c>
      <c r="M51" s="1">
        <f t="shared" si="8"/>
        <v>-3507348.0151707944</v>
      </c>
      <c r="N51" s="1">
        <f t="shared" si="9"/>
        <v>404026.3937710786</v>
      </c>
      <c r="O51" s="1">
        <f t="shared" si="0"/>
        <v>-4204727.489612513</v>
      </c>
    </row>
    <row r="52" spans="1:31" ht="12.75">
      <c r="A52" s="1">
        <f t="shared" si="22"/>
        <v>68</v>
      </c>
      <c r="B52" s="15">
        <f t="shared" si="22"/>
        <v>2057</v>
      </c>
      <c r="C52" s="1" t="e">
        <f t="shared" si="3"/>
        <v>#REF!</v>
      </c>
      <c r="D52" s="1" t="e">
        <f t="shared" si="4"/>
        <v>#REF!</v>
      </c>
      <c r="E52" s="1">
        <f t="shared" si="5"/>
        <v>161605.3638142178</v>
      </c>
      <c r="L52" s="1">
        <f t="shared" si="7"/>
        <v>105</v>
      </c>
      <c r="M52" s="1">
        <f t="shared" si="8"/>
        <v>-4204727.489612513</v>
      </c>
      <c r="N52" s="1">
        <f t="shared" si="9"/>
        <v>404026.3937710786</v>
      </c>
      <c r="O52" s="1">
        <f t="shared" si="0"/>
        <v>-4954410.4246373605</v>
      </c>
      <c r="AC52" s="1" t="s">
        <v>70</v>
      </c>
      <c r="AE52" s="1">
        <f>SUM(AE6:AE50)</f>
        <v>82125</v>
      </c>
    </row>
    <row r="53" spans="1:5" ht="12.75">
      <c r="A53" s="1">
        <f t="shared" si="22"/>
        <v>69</v>
      </c>
      <c r="B53" s="15">
        <f t="shared" si="22"/>
        <v>2058</v>
      </c>
      <c r="C53" s="1" t="e">
        <f t="shared" si="3"/>
        <v>#REF!</v>
      </c>
      <c r="D53" s="1" t="e">
        <f t="shared" si="4"/>
        <v>#REF!</v>
      </c>
      <c r="E53" s="1">
        <f t="shared" si="5"/>
        <v>166453.52472864432</v>
      </c>
    </row>
    <row r="54" spans="1:5" ht="12.75">
      <c r="A54" s="1">
        <f t="shared" si="22"/>
        <v>70</v>
      </c>
      <c r="B54" s="15">
        <f t="shared" si="22"/>
        <v>2059</v>
      </c>
      <c r="C54" s="1" t="e">
        <f t="shared" si="3"/>
        <v>#REF!</v>
      </c>
      <c r="D54" s="1" t="e">
        <f t="shared" si="4"/>
        <v>#REF!</v>
      </c>
      <c r="E54" s="1">
        <f t="shared" si="5"/>
        <v>171447.13047050365</v>
      </c>
    </row>
    <row r="55" spans="1:5" ht="12.75">
      <c r="A55" s="1">
        <f aca="true" t="shared" si="23" ref="A55:B70">A54+1</f>
        <v>71</v>
      </c>
      <c r="B55" s="15">
        <f t="shared" si="23"/>
        <v>2060</v>
      </c>
      <c r="C55" s="1" t="e">
        <f t="shared" si="3"/>
        <v>#REF!</v>
      </c>
      <c r="D55" s="1" t="e">
        <f t="shared" si="4"/>
        <v>#REF!</v>
      </c>
      <c r="E55" s="1">
        <f t="shared" si="5"/>
        <v>176590.54438461876</v>
      </c>
    </row>
    <row r="56" spans="1:5" ht="12.75">
      <c r="A56" s="1">
        <f t="shared" si="23"/>
        <v>72</v>
      </c>
      <c r="B56" s="15">
        <f t="shared" si="23"/>
        <v>2061</v>
      </c>
      <c r="C56" s="1" t="e">
        <f t="shared" si="3"/>
        <v>#REF!</v>
      </c>
      <c r="D56" s="1" t="e">
        <f t="shared" si="4"/>
        <v>#REF!</v>
      </c>
      <c r="E56" s="1">
        <f t="shared" si="5"/>
        <v>181888.26071615733</v>
      </c>
    </row>
    <row r="57" spans="1:5" ht="12.75">
      <c r="A57" s="1">
        <f t="shared" si="23"/>
        <v>73</v>
      </c>
      <c r="B57" s="15">
        <f t="shared" si="23"/>
        <v>2062</v>
      </c>
      <c r="C57" s="1" t="e">
        <f t="shared" si="3"/>
        <v>#REF!</v>
      </c>
      <c r="D57" s="1" t="e">
        <f t="shared" si="4"/>
        <v>#REF!</v>
      </c>
      <c r="E57" s="1">
        <f t="shared" si="5"/>
        <v>187344.90853764204</v>
      </c>
    </row>
    <row r="58" spans="1:5" ht="12.75">
      <c r="A58" s="1">
        <f t="shared" si="23"/>
        <v>74</v>
      </c>
      <c r="B58" s="15">
        <f t="shared" si="23"/>
        <v>2063</v>
      </c>
      <c r="C58" s="1" t="e">
        <f t="shared" si="3"/>
        <v>#REF!</v>
      </c>
      <c r="D58" s="1" t="e">
        <f t="shared" si="4"/>
        <v>#REF!</v>
      </c>
      <c r="E58" s="1">
        <f t="shared" si="5"/>
        <v>192965.2557937713</v>
      </c>
    </row>
    <row r="59" spans="1:5" ht="12.75">
      <c r="A59" s="1">
        <f t="shared" si="23"/>
        <v>75</v>
      </c>
      <c r="B59" s="15">
        <f t="shared" si="23"/>
        <v>2064</v>
      </c>
      <c r="C59" s="1" t="e">
        <f t="shared" si="3"/>
        <v>#REF!</v>
      </c>
      <c r="D59" s="1" t="e">
        <f t="shared" si="4"/>
        <v>#REF!</v>
      </c>
      <c r="E59" s="1">
        <f t="shared" si="5"/>
        <v>198754.21346758446</v>
      </c>
    </row>
    <row r="60" spans="1:5" ht="12.75">
      <c r="A60" s="1">
        <f t="shared" si="23"/>
        <v>76</v>
      </c>
      <c r="B60" s="15">
        <f t="shared" si="23"/>
        <v>2065</v>
      </c>
      <c r="C60" s="1" t="e">
        <f t="shared" si="3"/>
        <v>#REF!</v>
      </c>
      <c r="D60" s="1" t="e">
        <f t="shared" si="4"/>
        <v>#REF!</v>
      </c>
      <c r="E60" s="1">
        <f t="shared" si="5"/>
        <v>204716.839871612</v>
      </c>
    </row>
    <row r="61" spans="1:5" ht="12.75">
      <c r="A61" s="1">
        <f t="shared" si="23"/>
        <v>77</v>
      </c>
      <c r="B61" s="15">
        <f t="shared" si="23"/>
        <v>2066</v>
      </c>
      <c r="C61" s="1" t="e">
        <f t="shared" si="3"/>
        <v>#REF!</v>
      </c>
      <c r="D61" s="1" t="e">
        <f t="shared" si="4"/>
        <v>#REF!</v>
      </c>
      <c r="E61" s="1">
        <f t="shared" si="5"/>
        <v>210858.34506776035</v>
      </c>
    </row>
    <row r="62" spans="1:5" ht="12.75">
      <c r="A62" s="1">
        <f t="shared" si="23"/>
        <v>78</v>
      </c>
      <c r="B62" s="15">
        <f t="shared" si="23"/>
        <v>2067</v>
      </c>
      <c r="C62" s="1" t="e">
        <f t="shared" si="3"/>
        <v>#REF!</v>
      </c>
      <c r="D62" s="1" t="e">
        <f t="shared" si="4"/>
        <v>#REF!</v>
      </c>
      <c r="E62" s="1">
        <f t="shared" si="5"/>
        <v>217184.09541979316</v>
      </c>
    </row>
    <row r="63" spans="1:5" ht="12.75">
      <c r="A63" s="1">
        <f t="shared" si="23"/>
        <v>79</v>
      </c>
      <c r="B63" s="15">
        <f t="shared" si="23"/>
        <v>2068</v>
      </c>
      <c r="C63" s="1" t="e">
        <f t="shared" si="3"/>
        <v>#REF!</v>
      </c>
      <c r="D63" s="1" t="e">
        <f t="shared" si="4"/>
        <v>#REF!</v>
      </c>
      <c r="E63" s="1">
        <f t="shared" si="5"/>
        <v>223699.61828238695</v>
      </c>
    </row>
    <row r="64" spans="1:5" ht="12.75">
      <c r="A64" s="1">
        <f t="shared" si="23"/>
        <v>80</v>
      </c>
      <c r="B64" s="15">
        <f t="shared" si="23"/>
        <v>2069</v>
      </c>
      <c r="C64" s="1" t="e">
        <f t="shared" si="3"/>
        <v>#REF!</v>
      </c>
      <c r="D64" s="1" t="e">
        <f t="shared" si="4"/>
        <v>#REF!</v>
      </c>
      <c r="E64" s="1">
        <f t="shared" si="5"/>
        <v>230410.60683085857</v>
      </c>
    </row>
    <row r="65" spans="1:5" ht="12.75">
      <c r="A65" s="1">
        <f t="shared" si="23"/>
        <v>81</v>
      </c>
      <c r="B65" s="15">
        <f t="shared" si="23"/>
        <v>2070</v>
      </c>
      <c r="C65" s="1" t="e">
        <f t="shared" si="3"/>
        <v>#REF!</v>
      </c>
      <c r="D65" s="1" t="e">
        <f t="shared" si="4"/>
        <v>#REF!</v>
      </c>
      <c r="E65" s="1">
        <f t="shared" si="5"/>
        <v>237322.92503578434</v>
      </c>
    </row>
    <row r="66" spans="1:5" ht="12.75">
      <c r="A66" s="1">
        <f t="shared" si="23"/>
        <v>82</v>
      </c>
      <c r="B66" s="15">
        <f t="shared" si="23"/>
        <v>2071</v>
      </c>
      <c r="C66" s="1" t="e">
        <f t="shared" si="3"/>
        <v>#REF!</v>
      </c>
      <c r="D66" s="1" t="e">
        <f t="shared" si="4"/>
        <v>#REF!</v>
      </c>
      <c r="E66" s="1">
        <f t="shared" si="5"/>
        <v>244442.61278685788</v>
      </c>
    </row>
    <row r="67" spans="1:5" ht="12.75">
      <c r="A67" s="1">
        <f t="shared" si="23"/>
        <v>83</v>
      </c>
      <c r="B67" s="15">
        <f t="shared" si="23"/>
        <v>2072</v>
      </c>
      <c r="C67" s="1" t="e">
        <f t="shared" si="3"/>
        <v>#REF!</v>
      </c>
      <c r="D67" s="1" t="e">
        <f t="shared" si="4"/>
        <v>#REF!</v>
      </c>
      <c r="E67" s="1">
        <f t="shared" si="5"/>
        <v>251775.8911704636</v>
      </c>
    </row>
    <row r="68" spans="1:5" ht="12.75">
      <c r="A68" s="1">
        <f t="shared" si="23"/>
        <v>84</v>
      </c>
      <c r="B68" s="15">
        <f t="shared" si="23"/>
        <v>2073</v>
      </c>
      <c r="C68" s="1" t="e">
        <f t="shared" si="3"/>
        <v>#REF!</v>
      </c>
      <c r="D68" s="1" t="e">
        <f t="shared" si="4"/>
        <v>#REF!</v>
      </c>
      <c r="E68" s="1">
        <f t="shared" si="5"/>
        <v>259329.16790557752</v>
      </c>
    </row>
    <row r="69" spans="1:5" ht="12.75">
      <c r="A69" s="1">
        <f t="shared" si="23"/>
        <v>85</v>
      </c>
      <c r="B69" s="15">
        <f t="shared" si="23"/>
        <v>2074</v>
      </c>
      <c r="C69" s="1" t="e">
        <f t="shared" si="3"/>
        <v>#REF!</v>
      </c>
      <c r="D69" s="1" t="e">
        <f t="shared" si="4"/>
        <v>#REF!</v>
      </c>
      <c r="E69" s="1">
        <f t="shared" si="5"/>
        <v>267109.04294274485</v>
      </c>
    </row>
    <row r="70" spans="1:5" ht="12.75">
      <c r="A70" s="1">
        <f t="shared" si="23"/>
        <v>86</v>
      </c>
      <c r="B70" s="15">
        <f t="shared" si="23"/>
        <v>2075</v>
      </c>
      <c r="D70" s="1" t="e">
        <f t="shared" si="4"/>
        <v>#REF!</v>
      </c>
      <c r="E70" s="1">
        <f t="shared" si="5"/>
        <v>275122.3142310272</v>
      </c>
    </row>
    <row r="71" spans="1:5" ht="12.75">
      <c r="A71" s="1">
        <f aca="true" t="shared" si="24" ref="A71:B83">A70+1</f>
        <v>87</v>
      </c>
      <c r="B71" s="15">
        <f t="shared" si="24"/>
        <v>2076</v>
      </c>
      <c r="C71" s="1">
        <f aca="true" t="shared" si="25" ref="C71:C83">C70*(1+$I$1)</f>
        <v>0</v>
      </c>
      <c r="D71" s="1" t="e">
        <f aca="true" t="shared" si="26" ref="D71:D83">D70*(1+$J$1)</f>
        <v>#REF!</v>
      </c>
      <c r="E71" s="1">
        <f aca="true" t="shared" si="27" ref="E71:E83">E70*(1+$I$1)</f>
        <v>283375.98365795804</v>
      </c>
    </row>
    <row r="72" spans="1:5" ht="12.75">
      <c r="A72" s="1">
        <f t="shared" si="24"/>
        <v>88</v>
      </c>
      <c r="B72" s="15">
        <f t="shared" si="24"/>
        <v>2077</v>
      </c>
      <c r="C72" s="1">
        <f t="shared" si="25"/>
        <v>0</v>
      </c>
      <c r="D72" s="1" t="e">
        <f t="shared" si="26"/>
        <v>#REF!</v>
      </c>
      <c r="E72" s="1">
        <f t="shared" si="27"/>
        <v>291877.2631676968</v>
      </c>
    </row>
    <row r="73" spans="1:5" ht="12.75">
      <c r="A73" s="1">
        <f t="shared" si="24"/>
        <v>89</v>
      </c>
      <c r="B73" s="15">
        <f t="shared" si="24"/>
        <v>2078</v>
      </c>
      <c r="C73" s="1">
        <f t="shared" si="25"/>
        <v>0</v>
      </c>
      <c r="D73" s="1" t="e">
        <f t="shared" si="26"/>
        <v>#REF!</v>
      </c>
      <c r="E73" s="1">
        <f t="shared" si="27"/>
        <v>300633.58106272767</v>
      </c>
    </row>
    <row r="74" spans="1:5" ht="12.75">
      <c r="A74" s="1">
        <f t="shared" si="24"/>
        <v>90</v>
      </c>
      <c r="B74" s="15">
        <f t="shared" si="24"/>
        <v>2079</v>
      </c>
      <c r="C74" s="1">
        <f t="shared" si="25"/>
        <v>0</v>
      </c>
      <c r="D74" s="1" t="e">
        <f t="shared" si="26"/>
        <v>#REF!</v>
      </c>
      <c r="E74" s="1">
        <f t="shared" si="27"/>
        <v>309652.5884946095</v>
      </c>
    </row>
    <row r="75" spans="1:5" ht="12.75">
      <c r="A75" s="1">
        <f t="shared" si="24"/>
        <v>91</v>
      </c>
      <c r="B75" s="15">
        <f t="shared" si="24"/>
        <v>2080</v>
      </c>
      <c r="C75" s="1">
        <f t="shared" si="25"/>
        <v>0</v>
      </c>
      <c r="D75" s="1" t="e">
        <f t="shared" si="26"/>
        <v>#REF!</v>
      </c>
      <c r="E75" s="1">
        <f t="shared" si="27"/>
        <v>318942.1661494478</v>
      </c>
    </row>
    <row r="76" spans="1:5" ht="12.75">
      <c r="A76" s="1">
        <f t="shared" si="24"/>
        <v>92</v>
      </c>
      <c r="B76" s="15">
        <f t="shared" si="24"/>
        <v>2081</v>
      </c>
      <c r="C76" s="1">
        <f t="shared" si="25"/>
        <v>0</v>
      </c>
      <c r="D76" s="1" t="e">
        <f t="shared" si="26"/>
        <v>#REF!</v>
      </c>
      <c r="E76" s="1">
        <f t="shared" si="27"/>
        <v>328510.4311339312</v>
      </c>
    </row>
    <row r="77" spans="1:5" ht="12.75">
      <c r="A77" s="1">
        <f t="shared" si="24"/>
        <v>93</v>
      </c>
      <c r="B77" s="15">
        <f t="shared" si="24"/>
        <v>2082</v>
      </c>
      <c r="C77" s="1">
        <f t="shared" si="25"/>
        <v>0</v>
      </c>
      <c r="D77" s="1" t="e">
        <f t="shared" si="26"/>
        <v>#REF!</v>
      </c>
      <c r="E77" s="1">
        <f t="shared" si="27"/>
        <v>338365.7440679492</v>
      </c>
    </row>
    <row r="78" spans="1:5" ht="12.75">
      <c r="A78" s="1">
        <f t="shared" si="24"/>
        <v>94</v>
      </c>
      <c r="B78" s="15">
        <f t="shared" si="24"/>
        <v>2083</v>
      </c>
      <c r="C78" s="1">
        <f t="shared" si="25"/>
        <v>0</v>
      </c>
      <c r="D78" s="1" t="e">
        <f t="shared" si="26"/>
        <v>#REF!</v>
      </c>
      <c r="E78" s="1">
        <f t="shared" si="27"/>
        <v>348516.7163899877</v>
      </c>
    </row>
    <row r="79" spans="1:5" ht="12.75">
      <c r="A79" s="1">
        <f t="shared" si="24"/>
        <v>95</v>
      </c>
      <c r="B79" s="15">
        <f t="shared" si="24"/>
        <v>2084</v>
      </c>
      <c r="C79" s="1">
        <f t="shared" si="25"/>
        <v>0</v>
      </c>
      <c r="D79" s="1" t="e">
        <f t="shared" si="26"/>
        <v>#REF!</v>
      </c>
      <c r="E79" s="1">
        <f t="shared" si="27"/>
        <v>358972.21788168733</v>
      </c>
    </row>
    <row r="80" spans="1:5" ht="12.75">
      <c r="A80" s="1">
        <f t="shared" si="24"/>
        <v>96</v>
      </c>
      <c r="B80" s="15">
        <f t="shared" si="24"/>
        <v>2085</v>
      </c>
      <c r="C80" s="1">
        <f t="shared" si="25"/>
        <v>0</v>
      </c>
      <c r="D80" s="1" t="e">
        <f t="shared" si="26"/>
        <v>#REF!</v>
      </c>
      <c r="E80" s="1">
        <f t="shared" si="27"/>
        <v>369741.38441813795</v>
      </c>
    </row>
    <row r="81" spans="1:5" ht="12.75">
      <c r="A81" s="1">
        <f t="shared" si="24"/>
        <v>97</v>
      </c>
      <c r="B81" s="15">
        <f t="shared" si="24"/>
        <v>2086</v>
      </c>
      <c r="C81" s="1">
        <f t="shared" si="25"/>
        <v>0</v>
      </c>
      <c r="D81" s="1" t="e">
        <f t="shared" si="26"/>
        <v>#REF!</v>
      </c>
      <c r="E81" s="1">
        <f t="shared" si="27"/>
        <v>380833.6259506821</v>
      </c>
    </row>
    <row r="82" spans="1:5" ht="12.75">
      <c r="A82" s="1">
        <f t="shared" si="24"/>
        <v>98</v>
      </c>
      <c r="B82" s="15">
        <f t="shared" si="24"/>
        <v>2087</v>
      </c>
      <c r="C82" s="1">
        <f t="shared" si="25"/>
        <v>0</v>
      </c>
      <c r="D82" s="1" t="e">
        <f t="shared" si="26"/>
        <v>#REF!</v>
      </c>
      <c r="E82" s="1">
        <f t="shared" si="27"/>
        <v>392258.63472920255</v>
      </c>
    </row>
    <row r="83" spans="1:5" ht="12.75">
      <c r="A83" s="1">
        <f t="shared" si="24"/>
        <v>99</v>
      </c>
      <c r="B83" s="15">
        <f t="shared" si="24"/>
        <v>2088</v>
      </c>
      <c r="C83" s="1">
        <f t="shared" si="25"/>
        <v>0</v>
      </c>
      <c r="D83" s="1" t="e">
        <f t="shared" si="26"/>
        <v>#REF!</v>
      </c>
      <c r="E83" s="1">
        <f t="shared" si="27"/>
        <v>404026.3937710786</v>
      </c>
    </row>
  </sheetData>
  <sheetProtection/>
  <mergeCells count="1">
    <mergeCell ref="AC3:AF3"/>
  </mergeCells>
  <conditionalFormatting sqref="O1:O65536">
    <cfRule type="cellIs" priority="1" dxfId="1" operator="lessThan" stopIfTrue="1">
      <formula>1</formula>
    </cfRule>
  </conditionalFormatting>
  <printOptions/>
  <pageMargins left="0.22" right="0.17" top="0.46" bottom="0.19" header="0.5" footer="0.17"/>
  <pageSetup fitToHeight="1" fitToWidth="1" horizontalDpi="300" verticalDpi="300" orientation="portrait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130" zoomScaleNormal="130" zoomScalePageLayoutView="0" workbookViewId="0" topLeftCell="A3">
      <selection activeCell="D22" sqref="D22"/>
    </sheetView>
  </sheetViews>
  <sheetFormatPr defaultColWidth="9.140625" defaultRowHeight="15"/>
  <cols>
    <col min="1" max="16384" width="9.140625" style="26" customWidth="1"/>
  </cols>
  <sheetData>
    <row r="1" spans="1:4" ht="12" hidden="1">
      <c r="A1" s="34" t="s">
        <v>69</v>
      </c>
      <c r="B1" s="34"/>
      <c r="C1" s="34"/>
      <c r="D1" s="34"/>
    </row>
    <row r="2" spans="1:9" ht="12" hidden="1">
      <c r="A2" s="24"/>
      <c r="B2" s="24"/>
      <c r="C2" s="24"/>
      <c r="D2" s="24"/>
      <c r="I2" s="29">
        <v>0.075</v>
      </c>
    </row>
    <row r="3" spans="1:4" ht="12">
      <c r="A3" s="30" t="s">
        <v>68</v>
      </c>
      <c r="B3" s="24"/>
      <c r="C3" s="24"/>
      <c r="D3" s="24"/>
    </row>
    <row r="4" spans="1:4" ht="12">
      <c r="A4" s="31">
        <v>24</v>
      </c>
      <c r="B4" s="32">
        <v>0</v>
      </c>
      <c r="C4" s="32">
        <f>5*4*52</f>
        <v>1040</v>
      </c>
      <c r="D4" s="31">
        <f aca="true" t="shared" si="0" ref="D4:D24">(B4*(1+$I$2))+(C4*(1+($I$2/2)))</f>
        <v>1079</v>
      </c>
    </row>
    <row r="5" spans="1:6" ht="12">
      <c r="A5" s="31">
        <f>A4+1</f>
        <v>25</v>
      </c>
      <c r="B5" s="32">
        <f aca="true" t="shared" si="1" ref="B5:B24">D4</f>
        <v>1079</v>
      </c>
      <c r="C5" s="32">
        <f>$C$4</f>
        <v>1040</v>
      </c>
      <c r="D5" s="31">
        <f>(B5*(1+$I$2))+(C5*(1+($I$2/2)))</f>
        <v>2238.925</v>
      </c>
      <c r="F5" s="26" t="s">
        <v>73</v>
      </c>
    </row>
    <row r="6" spans="1:6" ht="12">
      <c r="A6" s="31">
        <f aca="true" t="shared" si="2" ref="A6:A24">A5+1</f>
        <v>26</v>
      </c>
      <c r="B6" s="32">
        <f t="shared" si="1"/>
        <v>2238.925</v>
      </c>
      <c r="C6" s="32">
        <f aca="true" t="shared" si="3" ref="C6:C24">$C$4</f>
        <v>1040</v>
      </c>
      <c r="D6" s="31">
        <f t="shared" si="0"/>
        <v>3485.844375</v>
      </c>
      <c r="F6" s="26" t="s">
        <v>71</v>
      </c>
    </row>
    <row r="7" spans="1:6" ht="12">
      <c r="A7" s="31">
        <f t="shared" si="2"/>
        <v>27</v>
      </c>
      <c r="B7" s="32">
        <f t="shared" si="1"/>
        <v>3485.844375</v>
      </c>
      <c r="C7" s="32">
        <f t="shared" si="3"/>
        <v>1040</v>
      </c>
      <c r="D7" s="31">
        <f t="shared" si="0"/>
        <v>4826.282703125</v>
      </c>
      <c r="F7" s="26" t="s">
        <v>72</v>
      </c>
    </row>
    <row r="8" spans="1:4" ht="12">
      <c r="A8" s="31">
        <f t="shared" si="2"/>
        <v>28</v>
      </c>
      <c r="B8" s="32">
        <f t="shared" si="1"/>
        <v>4826.282703125</v>
      </c>
      <c r="C8" s="32">
        <f t="shared" si="3"/>
        <v>1040</v>
      </c>
      <c r="D8" s="31">
        <f t="shared" si="0"/>
        <v>6267.253905859375</v>
      </c>
    </row>
    <row r="9" spans="1:4" ht="12">
      <c r="A9" s="31">
        <f t="shared" si="2"/>
        <v>29</v>
      </c>
      <c r="B9" s="32">
        <f t="shared" si="1"/>
        <v>6267.253905859375</v>
      </c>
      <c r="C9" s="32">
        <f t="shared" si="3"/>
        <v>1040</v>
      </c>
      <c r="D9" s="31">
        <f t="shared" si="0"/>
        <v>7816.297948798828</v>
      </c>
    </row>
    <row r="10" spans="1:4" ht="12">
      <c r="A10" s="31">
        <f t="shared" si="2"/>
        <v>30</v>
      </c>
      <c r="B10" s="32">
        <f t="shared" si="1"/>
        <v>7816.297948798828</v>
      </c>
      <c r="C10" s="32">
        <f t="shared" si="3"/>
        <v>1040</v>
      </c>
      <c r="D10" s="31">
        <f t="shared" si="0"/>
        <v>9481.52029495874</v>
      </c>
    </row>
    <row r="11" spans="1:4" ht="12">
      <c r="A11" s="31">
        <f t="shared" si="2"/>
        <v>31</v>
      </c>
      <c r="B11" s="32">
        <f t="shared" si="1"/>
        <v>9481.52029495874</v>
      </c>
      <c r="C11" s="32">
        <f t="shared" si="3"/>
        <v>1040</v>
      </c>
      <c r="D11" s="31">
        <f t="shared" si="0"/>
        <v>11271.634317080645</v>
      </c>
    </row>
    <row r="12" spans="1:6" ht="12">
      <c r="A12" s="31">
        <f t="shared" si="2"/>
        <v>32</v>
      </c>
      <c r="B12" s="32">
        <f t="shared" si="1"/>
        <v>11271.634317080645</v>
      </c>
      <c r="C12" s="32">
        <f t="shared" si="3"/>
        <v>1040</v>
      </c>
      <c r="D12" s="31">
        <f t="shared" si="0"/>
        <v>13196.006890861692</v>
      </c>
      <c r="F12" s="26" t="s">
        <v>74</v>
      </c>
    </row>
    <row r="13" spans="1:6" ht="12">
      <c r="A13" s="31">
        <f t="shared" si="2"/>
        <v>33</v>
      </c>
      <c r="B13" s="32">
        <f t="shared" si="1"/>
        <v>13196.006890861692</v>
      </c>
      <c r="C13" s="32">
        <f t="shared" si="3"/>
        <v>1040</v>
      </c>
      <c r="D13" s="31">
        <f t="shared" si="0"/>
        <v>15264.707407676318</v>
      </c>
      <c r="F13" s="26" t="s">
        <v>75</v>
      </c>
    </row>
    <row r="14" spans="1:4" ht="12">
      <c r="A14" s="31">
        <f t="shared" si="2"/>
        <v>34</v>
      </c>
      <c r="B14" s="32">
        <f t="shared" si="1"/>
        <v>15264.707407676318</v>
      </c>
      <c r="C14" s="32">
        <f t="shared" si="3"/>
        <v>1040</v>
      </c>
      <c r="D14" s="31">
        <f t="shared" si="0"/>
        <v>17488.56046325204</v>
      </c>
    </row>
    <row r="15" spans="1:4" ht="12">
      <c r="A15" s="31">
        <f t="shared" si="2"/>
        <v>35</v>
      </c>
      <c r="B15" s="32">
        <f t="shared" si="1"/>
        <v>17488.56046325204</v>
      </c>
      <c r="C15" s="32">
        <f t="shared" si="3"/>
        <v>1040</v>
      </c>
      <c r="D15" s="31">
        <f t="shared" si="0"/>
        <v>19879.202497995942</v>
      </c>
    </row>
    <row r="16" spans="1:4" ht="12">
      <c r="A16" s="31">
        <f t="shared" si="2"/>
        <v>36</v>
      </c>
      <c r="B16" s="32">
        <f t="shared" si="1"/>
        <v>19879.202497995942</v>
      </c>
      <c r="C16" s="32">
        <f t="shared" si="3"/>
        <v>1040</v>
      </c>
      <c r="D16" s="31">
        <f t="shared" si="0"/>
        <v>22449.142685345636</v>
      </c>
    </row>
    <row r="17" spans="1:4" ht="12">
      <c r="A17" s="31">
        <f t="shared" si="2"/>
        <v>37</v>
      </c>
      <c r="B17" s="32">
        <f t="shared" si="1"/>
        <v>22449.142685345636</v>
      </c>
      <c r="C17" s="32">
        <f t="shared" si="3"/>
        <v>1040</v>
      </c>
      <c r="D17" s="31">
        <f t="shared" si="0"/>
        <v>25211.828386746558</v>
      </c>
    </row>
    <row r="18" spans="1:4" ht="12">
      <c r="A18" s="31">
        <f t="shared" si="2"/>
        <v>38</v>
      </c>
      <c r="B18" s="32">
        <f t="shared" si="1"/>
        <v>25211.828386746558</v>
      </c>
      <c r="C18" s="32">
        <f t="shared" si="3"/>
        <v>1040</v>
      </c>
      <c r="D18" s="31">
        <f t="shared" si="0"/>
        <v>28181.71551575255</v>
      </c>
    </row>
    <row r="19" spans="1:4" ht="12">
      <c r="A19" s="31">
        <f t="shared" si="2"/>
        <v>39</v>
      </c>
      <c r="B19" s="32">
        <f t="shared" si="1"/>
        <v>28181.71551575255</v>
      </c>
      <c r="C19" s="32">
        <f t="shared" si="3"/>
        <v>1040</v>
      </c>
      <c r="D19" s="31">
        <f t="shared" si="0"/>
        <v>31374.34417943399</v>
      </c>
    </row>
    <row r="20" spans="1:4" ht="12">
      <c r="A20" s="31">
        <f t="shared" si="2"/>
        <v>40</v>
      </c>
      <c r="B20" s="32">
        <f t="shared" si="1"/>
        <v>31374.34417943399</v>
      </c>
      <c r="C20" s="32">
        <f t="shared" si="3"/>
        <v>1040</v>
      </c>
      <c r="D20" s="31">
        <f t="shared" si="0"/>
        <v>34806.41999289153</v>
      </c>
    </row>
    <row r="21" spans="1:4" ht="12">
      <c r="A21" s="31">
        <f t="shared" si="2"/>
        <v>41</v>
      </c>
      <c r="B21" s="32">
        <f t="shared" si="1"/>
        <v>34806.41999289153</v>
      </c>
      <c r="C21" s="32">
        <f t="shared" si="3"/>
        <v>1040</v>
      </c>
      <c r="D21" s="31">
        <f t="shared" si="0"/>
        <v>38495.901492358396</v>
      </c>
    </row>
    <row r="22" spans="1:4" ht="12">
      <c r="A22" s="31">
        <f t="shared" si="2"/>
        <v>42</v>
      </c>
      <c r="B22" s="32">
        <f t="shared" si="1"/>
        <v>38495.901492358396</v>
      </c>
      <c r="C22" s="32">
        <f t="shared" si="3"/>
        <v>1040</v>
      </c>
      <c r="D22" s="31">
        <f t="shared" si="0"/>
        <v>42462.09410428527</v>
      </c>
    </row>
    <row r="23" spans="1:4" ht="12">
      <c r="A23" s="31">
        <f t="shared" si="2"/>
        <v>43</v>
      </c>
      <c r="B23" s="32">
        <f t="shared" si="1"/>
        <v>42462.09410428527</v>
      </c>
      <c r="C23" s="32">
        <f t="shared" si="3"/>
        <v>1040</v>
      </c>
      <c r="D23" s="31">
        <f t="shared" si="0"/>
        <v>46725.751162106666</v>
      </c>
    </row>
    <row r="24" spans="1:4" ht="12">
      <c r="A24" s="31">
        <f t="shared" si="2"/>
        <v>44</v>
      </c>
      <c r="B24" s="32">
        <f t="shared" si="1"/>
        <v>46725.751162106666</v>
      </c>
      <c r="C24" s="32">
        <f t="shared" si="3"/>
        <v>1040</v>
      </c>
      <c r="D24" s="31">
        <f t="shared" si="0"/>
        <v>51309.182499264665</v>
      </c>
    </row>
    <row r="25" spans="1:4" ht="12">
      <c r="A25" s="31"/>
      <c r="B25" s="31"/>
      <c r="C25" s="31"/>
      <c r="D25" s="31"/>
    </row>
    <row r="26" spans="1:4" ht="12">
      <c r="A26" s="31" t="s">
        <v>70</v>
      </c>
      <c r="B26" s="31"/>
      <c r="C26" s="31">
        <f>SUM(C4:C24)</f>
        <v>21840</v>
      </c>
      <c r="D26" s="3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Knight &amp; Knight,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Knight</dc:creator>
  <cp:keywords/>
  <dc:description/>
  <cp:lastModifiedBy>Michele</cp:lastModifiedBy>
  <dcterms:created xsi:type="dcterms:W3CDTF">2007-09-30T04:18:13Z</dcterms:created>
  <dcterms:modified xsi:type="dcterms:W3CDTF">2011-05-16T21:01:10Z</dcterms:modified>
  <cp:category/>
  <cp:version/>
  <cp:contentType/>
  <cp:contentStatus/>
</cp:coreProperties>
</file>